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C:\Users\DEPTO DE OBRAS\Dropbox\PC (3)\Desktop\OBRAS 2023\CALÇADAS ACESSÍVEIS\"/>
    </mc:Choice>
  </mc:AlternateContent>
  <bookViews>
    <workbookView xWindow="0" yWindow="0" windowWidth="20496" windowHeight="7656" tabRatio="842" firstSheet="3" activeTab="3"/>
  </bookViews>
  <sheets>
    <sheet name="RUA 09 DE ABRIL" sheetId="26" r:id="rId1"/>
    <sheet name="RUA GABRIEL BALOG" sheetId="28" r:id="rId2"/>
    <sheet name="RUA DIONISIO DA SILVA FRANÇA" sheetId="30" r:id="rId3"/>
    <sheet name="RESUMO ATUAL" sheetId="44" r:id="rId4"/>
  </sheets>
  <externalReferences>
    <externalReference r:id="rId5"/>
    <externalReference r:id="rId6"/>
  </externalReferences>
  <definedNames>
    <definedName name="\0">[1]HABITAÇÃO!#REF!</definedName>
    <definedName name="ANDREA">[1]HABITAÇÃO!#REF!</definedName>
    <definedName name="CORRIMÃO" hidden="1">{"'Armação'!$A$1:$A$2"}</definedName>
    <definedName name="corrrimao" hidden="1">{"'Armação'!$A$1:$A$2"}</definedName>
    <definedName name="D">[1]HABITAÇÃO!#REF!</definedName>
    <definedName name="DESNIVEL" hidden="1">{#N/A,#N/A,FALSE,"RESUMO-BB1";#N/A,#N/A,FALSE,"MOD-A01-R - BB1";#N/A,#N/A,FALSE,"URB-BB1"}</definedName>
    <definedName name="DESNIVEL_1" hidden="1">{#N/A,#N/A,FALSE,"RESUMO-BB1";#N/A,#N/A,FALSE,"MOD-A01-R - BB1";#N/A,#N/A,FALSE,"URB-BB1"}</definedName>
    <definedName name="Execução_completa_incluindo_a_elaboração_dos_Projetos_Estrutural__Hidráulico_e_Elétrico__Fundações_Profundas_e_Superficiais__Estrutura_em_Concreto__fck">#REF!</definedName>
    <definedName name="HTML_CodePage" hidden="1">437</definedName>
    <definedName name="HTML_Control" hidden="1">{"'Armação'!$A$1:$A$2"}</definedName>
    <definedName name="HTML_Description" hidden="1">""</definedName>
    <definedName name="HTML_Email" hidden="1">""</definedName>
    <definedName name="HTML_Header" hidden="1">"Armação"</definedName>
    <definedName name="HTML_LastUpdate" hidden="1">"21/03/98"</definedName>
    <definedName name="HTML_LineAfter" hidden="1">FALSE</definedName>
    <definedName name="HTML_LineBefore" hidden="1">FALSE</definedName>
    <definedName name="HTML_Name" hidden="1">"Gustavo"</definedName>
    <definedName name="HTML_OBDlg2" hidden="1">TRUE</definedName>
    <definedName name="HTML_OBDlg4" hidden="1">TRUE</definedName>
    <definedName name="HTML_OS" hidden="1">0</definedName>
    <definedName name="HTML_PathFile" hidden="1">"C:\Meus Documentos\MeuHTML.htm"</definedName>
    <definedName name="HTML_Title" hidden="1">"Modêlo Tabela de Armação"</definedName>
    <definedName name="Publ.GTA">[1]HABITAÇÃO!#REF!</definedName>
    <definedName name="wrn.BB1." hidden="1">{#N/A,#N/A,FALSE,"RESUMO-BB1";#N/A,#N/A,FALSE,"MOD-A01-R - BB1";#N/A,#N/A,FALSE,"URB-BB1"}</definedName>
    <definedName name="wrn.BB1._1" hidden="1">{#N/A,#N/A,FALSE,"RESUMO-BB1";#N/A,#N/A,FALSE,"MOD-A01-R - BB1";#N/A,#N/A,FALSE,"URB-BB1"}</definedName>
    <definedName name="wrn.BETER." hidden="1">{#N/A,#N/A,FALSE,"BETER -1";#N/A,#N/A,FALSE,"BETER -2";#N/A,#N/A,FALSE,"BETER -3";#N/A,#N/A,FALSE,"BETER -urb";#N/A,#N/A,FALSE,"BETER -RESUMO"}</definedName>
    <definedName name="wrn.BETER._1" hidden="1">{#N/A,#N/A,FALSE,"BETER -1";#N/A,#N/A,FALSE,"BETER -2";#N/A,#N/A,FALSE,"BETER -3";#N/A,#N/A,FALSE,"BETER -urb";#N/A,#N/A,FALSE,"BETER -RESUMO"}</definedName>
  </definedNames>
  <calcPr calcId="162913"/>
</workbook>
</file>

<file path=xl/calcChain.xml><?xml version="1.0" encoding="utf-8"?>
<calcChain xmlns="http://schemas.openxmlformats.org/spreadsheetml/2006/main">
  <c r="F30" i="44" l="1"/>
  <c r="G27" i="44"/>
  <c r="F27" i="44"/>
  <c r="D27" i="44"/>
  <c r="C27" i="44"/>
  <c r="G26" i="44"/>
  <c r="G24" i="44"/>
  <c r="E24" i="44"/>
  <c r="D24" i="44"/>
  <c r="C24" i="44"/>
  <c r="G22" i="44"/>
  <c r="E22" i="44"/>
  <c r="D22" i="44"/>
  <c r="C22" i="44"/>
  <c r="D21" i="44"/>
  <c r="C21" i="44"/>
  <c r="E20" i="44"/>
  <c r="D20" i="44"/>
  <c r="C20" i="44"/>
  <c r="E19" i="44"/>
  <c r="D19" i="44"/>
  <c r="C19" i="44"/>
  <c r="G18" i="44"/>
  <c r="E18" i="44"/>
  <c r="D18" i="44"/>
  <c r="C18" i="44"/>
  <c r="G16" i="44"/>
  <c r="E16" i="44"/>
  <c r="D16" i="44"/>
  <c r="C16" i="44"/>
  <c r="G15" i="44"/>
  <c r="E15" i="44"/>
  <c r="D15" i="44"/>
  <c r="C15" i="44"/>
  <c r="G14" i="44"/>
  <c r="E14" i="44"/>
  <c r="D14" i="44"/>
  <c r="C14" i="44"/>
  <c r="G13" i="44"/>
  <c r="E13" i="44"/>
  <c r="D13" i="44"/>
  <c r="C13" i="44"/>
  <c r="G12" i="44"/>
  <c r="E12" i="44"/>
  <c r="D12" i="44"/>
  <c r="C12" i="44"/>
  <c r="G11" i="44"/>
  <c r="F11" i="44"/>
  <c r="D11" i="44"/>
  <c r="C11" i="44"/>
  <c r="E7" i="44"/>
  <c r="C5" i="44"/>
  <c r="F4" i="44"/>
  <c r="C4" i="44"/>
  <c r="G29" i="44" l="1"/>
  <c r="G30" i="44" s="1"/>
  <c r="G31" i="44" l="1"/>
  <c r="H13" i="30"/>
  <c r="H14" i="28"/>
  <c r="H14" i="26"/>
  <c r="H89" i="30" l="1"/>
  <c r="H88" i="30"/>
  <c r="H87" i="30"/>
  <c r="H86" i="30"/>
  <c r="H85" i="30"/>
  <c r="H84" i="30"/>
  <c r="H83" i="30"/>
  <c r="H82" i="30"/>
  <c r="H81" i="30"/>
  <c r="H80" i="30"/>
  <c r="H79" i="30"/>
  <c r="H78" i="30"/>
  <c r="H77" i="30"/>
  <c r="H76" i="30"/>
  <c r="H75" i="30"/>
  <c r="H74" i="30"/>
  <c r="F71" i="30"/>
  <c r="H71" i="30" s="1"/>
  <c r="F70" i="30"/>
  <c r="H70" i="30" s="1"/>
  <c r="F68" i="30"/>
  <c r="H68" i="30" s="1"/>
  <c r="E68" i="30"/>
  <c r="E69" i="30" s="1"/>
  <c r="F69" i="30" s="1"/>
  <c r="H69" i="30" s="1"/>
  <c r="H66" i="30"/>
  <c r="F65" i="30"/>
  <c r="H65" i="30" s="1"/>
  <c r="H64" i="30" s="1"/>
  <c r="F62" i="30"/>
  <c r="H62" i="30" s="1"/>
  <c r="E61" i="30"/>
  <c r="F61" i="30" s="1"/>
  <c r="H61" i="30" s="1"/>
  <c r="E60" i="30"/>
  <c r="F60" i="30" s="1"/>
  <c r="H60" i="30" s="1"/>
  <c r="E59" i="30"/>
  <c r="F59" i="30" s="1"/>
  <c r="H59" i="30" s="1"/>
  <c r="E57" i="30"/>
  <c r="F57" i="30" s="1"/>
  <c r="H57" i="30" s="1"/>
  <c r="E53" i="30"/>
  <c r="E52" i="30" s="1"/>
  <c r="F52" i="30" s="1"/>
  <c r="H52" i="30" s="1"/>
  <c r="E51" i="30"/>
  <c r="F51" i="30" s="1"/>
  <c r="H51" i="30" s="1"/>
  <c r="E50" i="30"/>
  <c r="F50" i="30" s="1"/>
  <c r="H50" i="30" s="1"/>
  <c r="E49" i="30"/>
  <c r="F49" i="30" s="1"/>
  <c r="H49" i="30" s="1"/>
  <c r="E47" i="30"/>
  <c r="F47" i="30" s="1"/>
  <c r="H47" i="30" s="1"/>
  <c r="E46" i="30"/>
  <c r="F46" i="30" s="1"/>
  <c r="H46" i="30" s="1"/>
  <c r="E45" i="30"/>
  <c r="E54" i="30" s="1"/>
  <c r="F54" i="30" s="1"/>
  <c r="H54" i="30" s="1"/>
  <c r="H44" i="30"/>
  <c r="H43" i="30"/>
  <c r="H42" i="30"/>
  <c r="F39" i="30"/>
  <c r="H39" i="30" s="1"/>
  <c r="F38" i="30"/>
  <c r="H38" i="30" s="1"/>
  <c r="E36" i="30"/>
  <c r="F36" i="30" s="1"/>
  <c r="H36" i="30" s="1"/>
  <c r="F34" i="30"/>
  <c r="H34" i="30" s="1"/>
  <c r="H33" i="30" s="1"/>
  <c r="E31" i="30"/>
  <c r="F31" i="30" s="1"/>
  <c r="H31" i="30" s="1"/>
  <c r="E30" i="30"/>
  <c r="F30" i="30" s="1"/>
  <c r="H30" i="30" s="1"/>
  <c r="E29" i="30"/>
  <c r="F29" i="30" s="1"/>
  <c r="H29" i="30" s="1"/>
  <c r="E28" i="30"/>
  <c r="F28" i="30" s="1"/>
  <c r="H28" i="30" s="1"/>
  <c r="E27" i="30"/>
  <c r="F27" i="30" s="1"/>
  <c r="H27" i="30" s="1"/>
  <c r="E24" i="30"/>
  <c r="F24" i="30" s="1"/>
  <c r="H24" i="30" s="1"/>
  <c r="F23" i="30"/>
  <c r="H23" i="30" s="1"/>
  <c r="F21" i="30"/>
  <c r="H21" i="30" s="1"/>
  <c r="F20" i="30"/>
  <c r="H20" i="30" s="1"/>
  <c r="F19" i="30"/>
  <c r="H19" i="30" s="1"/>
  <c r="F16" i="30"/>
  <c r="H16" i="30" s="1"/>
  <c r="E15" i="30"/>
  <c r="F25" i="30" s="1"/>
  <c r="H25" i="30" s="1"/>
  <c r="H14" i="30"/>
  <c r="H12" i="30"/>
  <c r="H90" i="28"/>
  <c r="H89" i="28"/>
  <c r="H88" i="28"/>
  <c r="H87" i="28"/>
  <c r="H86" i="28"/>
  <c r="H85" i="28"/>
  <c r="H84" i="28"/>
  <c r="H83" i="28"/>
  <c r="H82" i="28"/>
  <c r="H81" i="28"/>
  <c r="H80" i="28"/>
  <c r="H79" i="28"/>
  <c r="H78" i="28"/>
  <c r="H77" i="28"/>
  <c r="H76" i="28"/>
  <c r="H75" i="28"/>
  <c r="F72" i="28"/>
  <c r="H72" i="28" s="1"/>
  <c r="F71" i="28"/>
  <c r="H71" i="28" s="1"/>
  <c r="E69" i="28"/>
  <c r="E70" i="28" s="1"/>
  <c r="F70" i="28" s="1"/>
  <c r="H70" i="28" s="1"/>
  <c r="H67" i="28"/>
  <c r="F66" i="28"/>
  <c r="H66" i="28" s="1"/>
  <c r="H65" i="28" s="1"/>
  <c r="F63" i="28"/>
  <c r="H63" i="28" s="1"/>
  <c r="E62" i="28"/>
  <c r="F62" i="28" s="1"/>
  <c r="H62" i="28" s="1"/>
  <c r="E61" i="28"/>
  <c r="F61" i="28" s="1"/>
  <c r="H61" i="28" s="1"/>
  <c r="E60" i="28"/>
  <c r="F60" i="28" s="1"/>
  <c r="H60" i="28" s="1"/>
  <c r="E58" i="28"/>
  <c r="F58" i="28" s="1"/>
  <c r="H58" i="28" s="1"/>
  <c r="E53" i="28"/>
  <c r="F53" i="28" s="1"/>
  <c r="H53" i="28" s="1"/>
  <c r="E51" i="28"/>
  <c r="F51" i="28" s="1"/>
  <c r="H51" i="28" s="1"/>
  <c r="E50" i="28"/>
  <c r="F50" i="28" s="1"/>
  <c r="H50" i="28" s="1"/>
  <c r="E49" i="28"/>
  <c r="F49" i="28" s="1"/>
  <c r="H49" i="28" s="1"/>
  <c r="E47" i="28"/>
  <c r="F47" i="28" s="1"/>
  <c r="H47" i="28" s="1"/>
  <c r="E46" i="28"/>
  <c r="F46" i="28" s="1"/>
  <c r="H46" i="28" s="1"/>
  <c r="E45" i="28"/>
  <c r="E54" i="28" s="1"/>
  <c r="F54" i="28" s="1"/>
  <c r="H54" i="28" s="1"/>
  <c r="H44" i="28"/>
  <c r="H43" i="28"/>
  <c r="H42" i="28"/>
  <c r="F39" i="28"/>
  <c r="H39" i="28" s="1"/>
  <c r="F38" i="28"/>
  <c r="H38" i="28" s="1"/>
  <c r="E36" i="28"/>
  <c r="F36" i="28" s="1"/>
  <c r="H36" i="28" s="1"/>
  <c r="F34" i="28"/>
  <c r="H34" i="28" s="1"/>
  <c r="H33" i="28" s="1"/>
  <c r="F32" i="28"/>
  <c r="H32" i="28" s="1"/>
  <c r="E31" i="28"/>
  <c r="F31" i="28" s="1"/>
  <c r="H31" i="28" s="1"/>
  <c r="E30" i="28"/>
  <c r="F30" i="28" s="1"/>
  <c r="H30" i="28" s="1"/>
  <c r="E29" i="28"/>
  <c r="F29" i="28" s="1"/>
  <c r="H29" i="28" s="1"/>
  <c r="E27" i="28"/>
  <c r="F27" i="28" s="1"/>
  <c r="H27" i="28" s="1"/>
  <c r="F24" i="28"/>
  <c r="H24" i="28" s="1"/>
  <c r="F23" i="28"/>
  <c r="H23" i="28" s="1"/>
  <c r="F21" i="28"/>
  <c r="H21" i="28" s="1"/>
  <c r="F20" i="28"/>
  <c r="H20" i="28" s="1"/>
  <c r="F19" i="28"/>
  <c r="H19" i="28" s="1"/>
  <c r="F17" i="28"/>
  <c r="H17" i="28" s="1"/>
  <c r="F16" i="28"/>
  <c r="H16" i="28" s="1"/>
  <c r="F25" i="28"/>
  <c r="H25" i="28" s="1"/>
  <c r="H13" i="28"/>
  <c r="H12" i="28"/>
  <c r="F22" i="30" l="1"/>
  <c r="H22" i="30" s="1"/>
  <c r="F45" i="30"/>
  <c r="H45" i="30" s="1"/>
  <c r="F53" i="30"/>
  <c r="H53" i="30" s="1"/>
  <c r="E37" i="30"/>
  <c r="F37" i="30" s="1"/>
  <c r="H37" i="30" s="1"/>
  <c r="H35" i="30" s="1"/>
  <c r="E58" i="30"/>
  <c r="F58" i="30" s="1"/>
  <c r="H58" i="30" s="1"/>
  <c r="H56" i="30" s="1"/>
  <c r="E18" i="30"/>
  <c r="F18" i="30" s="1"/>
  <c r="H18" i="30" s="1"/>
  <c r="F15" i="30"/>
  <c r="H15" i="30" s="1"/>
  <c r="H73" i="30"/>
  <c r="F32" i="30"/>
  <c r="H32" i="30" s="1"/>
  <c r="H26" i="30" s="1"/>
  <c r="E48" i="30"/>
  <c r="F48" i="30" s="1"/>
  <c r="H48" i="30" s="1"/>
  <c r="H67" i="30"/>
  <c r="E55" i="30"/>
  <c r="F55" i="30" s="1"/>
  <c r="H55" i="30" s="1"/>
  <c r="F17" i="30"/>
  <c r="H17" i="30" s="1"/>
  <c r="E37" i="28"/>
  <c r="F37" i="28" s="1"/>
  <c r="H37" i="28" s="1"/>
  <c r="H35" i="28" s="1"/>
  <c r="E28" i="28"/>
  <c r="F28" i="28" s="1"/>
  <c r="H28" i="28" s="1"/>
  <c r="H26" i="28" s="1"/>
  <c r="F22" i="28"/>
  <c r="H22" i="28" s="1"/>
  <c r="F15" i="28"/>
  <c r="H15" i="28" s="1"/>
  <c r="E59" i="28"/>
  <c r="F59" i="28" s="1"/>
  <c r="H59" i="28" s="1"/>
  <c r="H57" i="28" s="1"/>
  <c r="E48" i="28"/>
  <c r="F48" i="28" s="1"/>
  <c r="H48" i="28" s="1"/>
  <c r="E18" i="28"/>
  <c r="F18" i="28" s="1"/>
  <c r="H18" i="28" s="1"/>
  <c r="H74" i="28"/>
  <c r="E52" i="28"/>
  <c r="F52" i="28" s="1"/>
  <c r="H52" i="28" s="1"/>
  <c r="E55" i="28"/>
  <c r="F55" i="28" s="1"/>
  <c r="H55" i="28" s="1"/>
  <c r="F45" i="28"/>
  <c r="H45" i="28" s="1"/>
  <c r="F69" i="28"/>
  <c r="H69" i="28" s="1"/>
  <c r="H68" i="28" s="1"/>
  <c r="H11" i="28" l="1"/>
  <c r="H41" i="30"/>
  <c r="H11" i="30"/>
  <c r="H41" i="28"/>
  <c r="H91" i="26"/>
  <c r="H90" i="26"/>
  <c r="H89" i="26"/>
  <c r="H88" i="26"/>
  <c r="H87" i="26"/>
  <c r="H86" i="26"/>
  <c r="H85" i="26"/>
  <c r="H84" i="26"/>
  <c r="H83" i="26"/>
  <c r="H82" i="26"/>
  <c r="H81" i="26"/>
  <c r="H80" i="26"/>
  <c r="H79" i="26"/>
  <c r="H78" i="26"/>
  <c r="H77" i="26"/>
  <c r="H76" i="26"/>
  <c r="F73" i="26"/>
  <c r="H73" i="26" s="1"/>
  <c r="F72" i="26"/>
  <c r="H72" i="26" s="1"/>
  <c r="E70" i="26"/>
  <c r="E71" i="26" s="1"/>
  <c r="F71" i="26" s="1"/>
  <c r="H71" i="26" s="1"/>
  <c r="H68" i="26"/>
  <c r="F67" i="26"/>
  <c r="H67" i="26" s="1"/>
  <c r="H66" i="26" s="1"/>
  <c r="E63" i="26"/>
  <c r="F63" i="26" s="1"/>
  <c r="H63" i="26" s="1"/>
  <c r="E62" i="26"/>
  <c r="F62" i="26" s="1"/>
  <c r="H62" i="26" s="1"/>
  <c r="E61" i="26"/>
  <c r="F61" i="26" s="1"/>
  <c r="H61" i="26" s="1"/>
  <c r="E59" i="26"/>
  <c r="E60" i="26" s="1"/>
  <c r="F60" i="26" s="1"/>
  <c r="H60" i="26" s="1"/>
  <c r="E54" i="26"/>
  <c r="F54" i="26" s="1"/>
  <c r="H54" i="26" s="1"/>
  <c r="H45" i="26"/>
  <c r="H44" i="26"/>
  <c r="H43" i="26"/>
  <c r="F39" i="26"/>
  <c r="H39" i="26" s="1"/>
  <c r="F38" i="26"/>
  <c r="H38" i="26" s="1"/>
  <c r="E36" i="26"/>
  <c r="F36" i="26" s="1"/>
  <c r="H36" i="26" s="1"/>
  <c r="F34" i="26"/>
  <c r="F32" i="26" s="1"/>
  <c r="H32" i="26" s="1"/>
  <c r="E31" i="26"/>
  <c r="F31" i="26" s="1"/>
  <c r="H31" i="26" s="1"/>
  <c r="E30" i="26"/>
  <c r="F30" i="26" s="1"/>
  <c r="H30" i="26" s="1"/>
  <c r="E29" i="26"/>
  <c r="F29" i="26" s="1"/>
  <c r="H29" i="26" s="1"/>
  <c r="E27" i="26"/>
  <c r="E28" i="26" s="1"/>
  <c r="F28" i="26" s="1"/>
  <c r="H28" i="26" s="1"/>
  <c r="F24" i="26"/>
  <c r="H24" i="26" s="1"/>
  <c r="F22" i="26"/>
  <c r="H22" i="26" s="1"/>
  <c r="F21" i="26"/>
  <c r="H21" i="26" s="1"/>
  <c r="F20" i="26"/>
  <c r="H20" i="26" s="1"/>
  <c r="F19" i="26"/>
  <c r="H19" i="26" s="1"/>
  <c r="F16" i="26"/>
  <c r="H16" i="26" s="1"/>
  <c r="F15" i="26"/>
  <c r="H15" i="26" s="1"/>
  <c r="H13" i="26"/>
  <c r="H12" i="26"/>
  <c r="H91" i="28" l="1"/>
  <c r="H92" i="28" s="1"/>
  <c r="H93" i="28" s="1"/>
  <c r="H90" i="30"/>
  <c r="H91" i="30" s="1"/>
  <c r="H92" i="30" s="1"/>
  <c r="F64" i="26"/>
  <c r="H64" i="26" s="1"/>
  <c r="E53" i="26"/>
  <c r="F53" i="26" s="1"/>
  <c r="H53" i="26" s="1"/>
  <c r="E37" i="26"/>
  <c r="F37" i="26" s="1"/>
  <c r="H37" i="26" s="1"/>
  <c r="H35" i="26" s="1"/>
  <c r="E18" i="26"/>
  <c r="F18" i="26" s="1"/>
  <c r="H18" i="26" s="1"/>
  <c r="F25" i="26"/>
  <c r="H25" i="26" s="1"/>
  <c r="H75" i="26"/>
  <c r="F27" i="26"/>
  <c r="H27" i="26" s="1"/>
  <c r="H26" i="26" s="1"/>
  <c r="H34" i="26"/>
  <c r="H33" i="26" s="1"/>
  <c r="E48" i="26"/>
  <c r="F17" i="26"/>
  <c r="H17" i="26" s="1"/>
  <c r="E51" i="26"/>
  <c r="F51" i="26" s="1"/>
  <c r="H51" i="26" s="1"/>
  <c r="E46" i="26"/>
  <c r="F23" i="26"/>
  <c r="H23" i="26" s="1"/>
  <c r="F70" i="26"/>
  <c r="H70" i="26" s="1"/>
  <c r="H69" i="26" s="1"/>
  <c r="E52" i="26"/>
  <c r="F52" i="26" s="1"/>
  <c r="H52" i="26" s="1"/>
  <c r="E47" i="26"/>
  <c r="F47" i="26" s="1"/>
  <c r="H47" i="26" s="1"/>
  <c r="F59" i="26"/>
  <c r="H59" i="26" s="1"/>
  <c r="E50" i="26"/>
  <c r="F50" i="26" s="1"/>
  <c r="H50" i="26" s="1"/>
  <c r="H11" i="26" l="1"/>
  <c r="H92" i="26" s="1"/>
  <c r="H58" i="26"/>
  <c r="E55" i="26"/>
  <c r="F55" i="26" s="1"/>
  <c r="H55" i="26" s="1"/>
  <c r="F46" i="26"/>
  <c r="H46" i="26" s="1"/>
  <c r="E56" i="26"/>
  <c r="F56" i="26" s="1"/>
  <c r="H56" i="26" s="1"/>
  <c r="E49" i="26"/>
  <c r="F49" i="26" s="1"/>
  <c r="H49" i="26" s="1"/>
  <c r="F48" i="26"/>
  <c r="H48" i="26" s="1"/>
  <c r="H42" i="26" l="1"/>
  <c r="H93" i="26" l="1"/>
  <c r="H94" i="26" s="1"/>
</calcChain>
</file>

<file path=xl/sharedStrings.xml><?xml version="1.0" encoding="utf-8"?>
<sst xmlns="http://schemas.openxmlformats.org/spreadsheetml/2006/main" count="987" uniqueCount="179">
  <si>
    <t>KG</t>
  </si>
  <si>
    <t>M3</t>
  </si>
  <si>
    <t>M</t>
  </si>
  <si>
    <t>UN</t>
  </si>
  <si>
    <t>M2</t>
  </si>
  <si>
    <t>Item</t>
  </si>
  <si>
    <t>Código</t>
  </si>
  <si>
    <t>DISCRIMINAÇÃO</t>
  </si>
  <si>
    <t>Unid.</t>
  </si>
  <si>
    <t>Quant.</t>
  </si>
  <si>
    <t>Vr. Unit. R$
Estimado</t>
  </si>
  <si>
    <t>TOTAL R$ 
ESTIMADO</t>
  </si>
  <si>
    <t>01.23.070</t>
  </si>
  <si>
    <t>Demarcação de área com disco de corte diamantado</t>
  </si>
  <si>
    <t>03.01.020</t>
  </si>
  <si>
    <t>Demolição manual de concreto simples</t>
  </si>
  <si>
    <t>03.01.040</t>
  </si>
  <si>
    <t>Demolição manual de concreto armado</t>
  </si>
  <si>
    <t>03.01.200</t>
  </si>
  <si>
    <t>Demolição mecanizada de concreto armado, inclusive fragmentação, carregamento, transporte até 1 quilômetro e descarregamento</t>
  </si>
  <si>
    <t>03.01.250</t>
  </si>
  <si>
    <t>Demolição mecanizada de pavimento ou piso em concreto, inclusive fragmentação e acomodação do material</t>
  </si>
  <si>
    <t>03.01.260</t>
  </si>
  <si>
    <t>Demolição mecanizada de sarjeta ou sarjetão, inclusive fragmentação, carregamento, transporte até 1 quilômetro e descarregamento</t>
  </si>
  <si>
    <t>03.03.020</t>
  </si>
  <si>
    <t>Apicoamento manual de piso, parede ou teto</t>
  </si>
  <si>
    <t>03.06.060</t>
  </si>
  <si>
    <t>Desmonte (levantamento) mecanizado de pavimento em paralelepípedo ou lajota de concreto, inclusive acomodação do material</t>
  </si>
  <si>
    <t>03.07.050</t>
  </si>
  <si>
    <t>Fresagem de pavimento asfáltico com espessura até 5 cm, inclusive carregamento, transporte até 1 quilômetro e descarregamento</t>
  </si>
  <si>
    <t>03.07.070</t>
  </si>
  <si>
    <t>Fresagem de pavimento asfáltico com espessura até 5 cm, inclusive acomodação do material</t>
  </si>
  <si>
    <t>03.07.080</t>
  </si>
  <si>
    <t>Fresagem de pavimento asfáltico com espessura até 5 cm, inclusive remoção do material fresado até 10 quilômetros e varrição</t>
  </si>
  <si>
    <t>03.16.010</t>
  </si>
  <si>
    <t>Remoção de sinalização horizontal existente</t>
  </si>
  <si>
    <t>03.16.011</t>
  </si>
  <si>
    <t>Remoção de tacha/tachões</t>
  </si>
  <si>
    <t>04.40.010</t>
  </si>
  <si>
    <t>Retirada manual de guia pré-moldada, inclusive limpeza, carregamento, transporte até 1 quilômetro e descarregamento</t>
  </si>
  <si>
    <t>05.07.040</t>
  </si>
  <si>
    <t>Remoção de entulho separado de obra com caçamba metálica - terra, alvenaria, concreto, argamassa, madeira, papel, plástico ou metal</t>
  </si>
  <si>
    <t>06.02.020</t>
  </si>
  <si>
    <t>Escavação manual em solo de 1ª e 2ª categoria em vala ou cava até 1,5 m</t>
  </si>
  <si>
    <t>10.02.020</t>
  </si>
  <si>
    <t>Armadura em tela soldada de aço</t>
  </si>
  <si>
    <t>11.18.040</t>
  </si>
  <si>
    <t>Lastro de pedra britada</t>
  </si>
  <si>
    <t>17.01.060</t>
  </si>
  <si>
    <t>Regularização de piso com nata de cimento e bianco</t>
  </si>
  <si>
    <t>17.03.020</t>
  </si>
  <si>
    <t>Cimentado desempenado</t>
  </si>
  <si>
    <t>m</t>
  </si>
  <si>
    <t xml:space="preserve">UN </t>
  </si>
  <si>
    <t>Quant. Unit.</t>
  </si>
  <si>
    <t>largura</t>
  </si>
  <si>
    <t>DEMOLIÇÃO/RETIRADA - AFERIR NO LOCAL</t>
  </si>
  <si>
    <t xml:space="preserve"> </t>
  </si>
  <si>
    <t>30.04.032</t>
  </si>
  <si>
    <t>Piso em ladrilho hidráulico podotátil várias cores (30x30cm), assentado com argamassa mista</t>
  </si>
  <si>
    <t>Total</t>
  </si>
  <si>
    <t>BDI</t>
  </si>
  <si>
    <t>Subtotal</t>
  </si>
  <si>
    <t>PROGRAMA - SDR:</t>
  </si>
  <si>
    <t xml:space="preserve">MUNICIPIO </t>
  </si>
  <si>
    <t>DEMANDA Nº:</t>
  </si>
  <si>
    <t>%</t>
  </si>
  <si>
    <t>LOCAL DA OBRA:</t>
  </si>
  <si>
    <t>54.20.100</t>
  </si>
  <si>
    <t>Reassentamento de guia pré-moldada reta e/ou curva</t>
  </si>
  <si>
    <t>BDI  %</t>
  </si>
  <si>
    <t>04.40.030</t>
  </si>
  <si>
    <t>Retirada manual de guia pré-moldada, inclusive limpeza e empilhamento</t>
  </si>
  <si>
    <t>54.06.110</t>
  </si>
  <si>
    <t>Base em concreto com fck de 25 MPa, para guias, sarjetas ou sarjetões</t>
  </si>
  <si>
    <t>17.05.100</t>
  </si>
  <si>
    <t>Piso com requadro em concreto simples com controle de fck= 25 MPa</t>
  </si>
  <si>
    <t>03.01.220</t>
  </si>
  <si>
    <t>Demolição mecanizada de concreto simples, inclusive fragmentação, carregamento, transporte até 1 quilômetro e descarregamento</t>
  </si>
  <si>
    <t>comprimento menor</t>
  </si>
  <si>
    <t>comprimento maior</t>
  </si>
  <si>
    <t>CALÇADA - DETALHE 1/2</t>
  </si>
  <si>
    <t>PISO PODOTÁTIL 30x30cm - DETALHE 3/4</t>
  </si>
  <si>
    <t>PISO PODOTÁTIL 30x30cm SOBRE CONCRETO EXISTENTE - DETALHE 3/4</t>
  </si>
  <si>
    <t>CALÇADA - DETALHE 3/4</t>
  </si>
  <si>
    <t>CALÇADAS ACESSÍVEIS COM LARGURA SUPERIOR A 2,50M - DETALHE 3/4</t>
  </si>
  <si>
    <t>PISO PODOTÁTIL - DETALHE 1/2</t>
  </si>
  <si>
    <t>PISO PODOTÁTIL SOBRE CONCRETO EXISTENTE - DETALHE 1/2</t>
  </si>
  <si>
    <t>RAMPA -DETALHE 3/4</t>
  </si>
  <si>
    <t>01</t>
  </si>
  <si>
    <t>02</t>
  </si>
  <si>
    <t>03</t>
  </si>
  <si>
    <t>01.01</t>
  </si>
  <si>
    <t>01.02</t>
  </si>
  <si>
    <t>01.02.01</t>
  </si>
  <si>
    <t>01.02.02</t>
  </si>
  <si>
    <t>01.02.03</t>
  </si>
  <si>
    <t>01.02.04</t>
  </si>
  <si>
    <t>01.02.05</t>
  </si>
  <si>
    <t>01.02.06</t>
  </si>
  <si>
    <t>01.03</t>
  </si>
  <si>
    <t>01.03.01</t>
  </si>
  <si>
    <t>01.04</t>
  </si>
  <si>
    <t>01.04.01</t>
  </si>
  <si>
    <t>01.04.02</t>
  </si>
  <si>
    <t>01.04.03</t>
  </si>
  <si>
    <t>01.04.04</t>
  </si>
  <si>
    <t>02.01</t>
  </si>
  <si>
    <t>02.01.01</t>
  </si>
  <si>
    <t>02.01.02</t>
  </si>
  <si>
    <t>02.01.03</t>
  </si>
  <si>
    <t>02.01.04</t>
  </si>
  <si>
    <t>02.01.05</t>
  </si>
  <si>
    <t>02.01.06</t>
  </si>
  <si>
    <t>02.01.07</t>
  </si>
  <si>
    <t>02.01.08</t>
  </si>
  <si>
    <t>02.01.09</t>
  </si>
  <si>
    <t>02.01.10</t>
  </si>
  <si>
    <t>02.01.11</t>
  </si>
  <si>
    <t>02.02</t>
  </si>
  <si>
    <t>02.02.01</t>
  </si>
  <si>
    <t>02.02.02</t>
  </si>
  <si>
    <t>02.02.03</t>
  </si>
  <si>
    <t>02.02.04</t>
  </si>
  <si>
    <t>02.02.05</t>
  </si>
  <si>
    <t>02.02.06</t>
  </si>
  <si>
    <t>02.03</t>
  </si>
  <si>
    <t>02.03.01</t>
  </si>
  <si>
    <t>02.04</t>
  </si>
  <si>
    <t>02.04.01</t>
  </si>
  <si>
    <t>02.04.02</t>
  </si>
  <si>
    <t>02.04.03</t>
  </si>
  <si>
    <t>02.04.04</t>
  </si>
  <si>
    <t>03.01</t>
  </si>
  <si>
    <t>03.02</t>
  </si>
  <si>
    <t>03.03</t>
  </si>
  <si>
    <t>03.04</t>
  </si>
  <si>
    <t>03.05</t>
  </si>
  <si>
    <t>03.06</t>
  </si>
  <si>
    <t>03.07</t>
  </si>
  <si>
    <t>03.08</t>
  </si>
  <si>
    <t>03.09</t>
  </si>
  <si>
    <t>03.10</t>
  </si>
  <si>
    <t>03.11</t>
  </si>
  <si>
    <t>03.12</t>
  </si>
  <si>
    <t>03.13</t>
  </si>
  <si>
    <t>03.14</t>
  </si>
  <si>
    <t>03.15</t>
  </si>
  <si>
    <t>03.16</t>
  </si>
  <si>
    <t xml:space="preserve">  PREFEITURA MUNICIPAL DE PEDRO DE TOLEDO</t>
  </si>
  <si>
    <t>Administração 2021-2024</t>
  </si>
  <si>
    <t>PEDRO DE TOLEDO - S/P</t>
  </si>
  <si>
    <t>CALÇADAS ACESSÍVEIS</t>
  </si>
  <si>
    <t xml:space="preserve">DIRETOR DO DEPARTAMENTO DE OBRAS </t>
  </si>
  <si>
    <t>CREA 5069992012</t>
  </si>
  <si>
    <t>JEFERSON SERRADILHA SCHUINDT</t>
  </si>
  <si>
    <t xml:space="preserve">PLANILHA ORÇAMENTÁRIA </t>
  </si>
  <si>
    <t>04</t>
  </si>
  <si>
    <t>30.04.030</t>
  </si>
  <si>
    <t>Piso em ladrilho hidráulico podotátil várias cores (25x25cm), assentado com argamassa mista</t>
  </si>
  <si>
    <t>DATA BASE: CDHU C/DESONERAÇÃO -185 - FEVEREIRO/22</t>
  </si>
  <si>
    <t>DATA BASE: CDHU C/ DESONERAÇÃO -185 - FEVEREIRO/22</t>
  </si>
  <si>
    <t>RUA NOVE DE ABRIL (PRONTO SOCORRO) - CENTRO</t>
  </si>
  <si>
    <t xml:space="preserve"> RUA GABRIEL BALOG - ( CRECHE CLÁUDIO MARIETTO)</t>
  </si>
  <si>
    <t>PISO PODOTÁTIL 30X30 cm CONCRETO EXISTENTE - DETALHE 3/4</t>
  </si>
  <si>
    <r>
      <t xml:space="preserve">RUA DIONISIO DA SILVA FRANÇA </t>
    </r>
    <r>
      <rPr>
        <sz val="10"/>
        <rFont val="Arial"/>
        <family val="2"/>
      </rPr>
      <t xml:space="preserve"> - (ESCOLA AGNELLO) - CENTRO </t>
    </r>
  </si>
  <si>
    <t>PISO PODOTÁTIL  30x30cm- DETALHE 3/4</t>
  </si>
  <si>
    <t>CALÇADAS ACESSÍVEIS COM LARGURA SUPERIOR A 2,50M -DETALHE 3/4</t>
  </si>
  <si>
    <t>PLANILHA RESUMO - TODAS AS RUAS</t>
  </si>
  <si>
    <t>DATA BASE: FEVEREIRO/2022</t>
  </si>
  <si>
    <t>ITEM</t>
  </si>
  <si>
    <t>CÓD. CDHU</t>
  </si>
  <si>
    <t>UNID.</t>
  </si>
  <si>
    <t>QUANT.</t>
  </si>
  <si>
    <t>R$/UNIT.</t>
  </si>
  <si>
    <t>02.08.020</t>
  </si>
  <si>
    <t>PLACA DE IDENTIFICAÇÃO PARA OBRA</t>
  </si>
  <si>
    <t>DIRETOR DO DEPARTAMENTO DE OBRAS</t>
  </si>
  <si>
    <t>ORÇAMENTO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</si>
</sst>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000000"/>
    <numFmt numFmtId="166" formatCode="_ * #,##0.00_ ;_ * \-#,##0.00_ ;_ * &quot;-&quot;??_ ;_ @_ "/>
    <numFmt numFmtId="167" formatCode="#,#00"/>
    <numFmt numFmtId="168" formatCode="_ &quot;R$&quot;\ * #,##0.00_ ;_ &quot;R$&quot;\ * \-#,##0.00_ ;_ &quot;R$&quot;\ * &quot;-&quot;??_ ;_ @_ "/>
    <numFmt numFmtId="169" formatCode="%#,#00"/>
    <numFmt numFmtId="170" formatCode="#.##000"/>
    <numFmt numFmtId="171" formatCode="#,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"/>
      <color indexed="8"/>
      <name val="Courier"/>
      <family val="3"/>
    </font>
    <font>
      <sz val="11"/>
      <color indexed="8"/>
      <name val="Calibri"/>
      <family val="2"/>
      <scheme val="minor"/>
    </font>
    <font>
      <b/>
      <sz val="1"/>
      <color indexed="8"/>
      <name val="Courier"/>
      <family val="3"/>
    </font>
    <font>
      <sz val="11"/>
      <color indexed="8"/>
      <name val="Calibri"/>
      <family val="2"/>
    </font>
    <font>
      <sz val="11"/>
      <color theme="1"/>
      <name val="Arial Narrow"/>
      <family val="2"/>
    </font>
    <font>
      <u/>
      <sz val="11"/>
      <color theme="1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mediumGray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rgb="FFFFFFCC"/>
      </patternFill>
    </fill>
    <fill>
      <patternFill patternType="mediumGray">
        <fgColor theme="0"/>
        <bgColor theme="0"/>
      </patternFill>
    </fill>
    <fill>
      <patternFill patternType="mediumGray">
        <fgColor theme="0"/>
        <bgColor theme="0" tint="-0.14999847407452621"/>
      </patternFill>
    </fill>
  </fills>
  <borders count="39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ck">
        <color indexed="64"/>
      </bottom>
      <diagonal/>
    </border>
    <border>
      <left style="hair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79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0" fontId="2" fillId="0" borderId="0"/>
    <xf numFmtId="9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3" fillId="0" borderId="0"/>
    <xf numFmtId="0" fontId="3" fillId="0" borderId="0" applyBorder="0"/>
    <xf numFmtId="9" fontId="3" fillId="0" borderId="0" applyFont="0" applyFill="0" applyBorder="0" applyAlignment="0" applyProtection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 applyBorder="0"/>
    <xf numFmtId="9" fontId="1" fillId="0" borderId="0" applyFont="0" applyFill="0" applyBorder="0" applyAlignment="0" applyProtection="0"/>
    <xf numFmtId="0" fontId="1" fillId="0" borderId="0"/>
    <xf numFmtId="0" fontId="3" fillId="0" borderId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0" fontId="1" fillId="0" borderId="0"/>
    <xf numFmtId="0" fontId="3" fillId="0" borderId="0" applyBorder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0" fillId="0" borderId="0">
      <protection locked="0"/>
    </xf>
    <xf numFmtId="167" fontId="10" fillId="0" borderId="0">
      <protection locked="0"/>
    </xf>
    <xf numFmtId="44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Border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4" borderId="4" applyNumberFormat="0" applyFont="0" applyAlignment="0" applyProtection="0"/>
    <xf numFmtId="169" fontId="10" fillId="0" borderId="0">
      <protection locked="0"/>
    </xf>
    <xf numFmtId="170" fontId="10" fillId="0" borderId="0">
      <protection locked="0"/>
    </xf>
    <xf numFmtId="41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11" fillId="0" borderId="0" applyFont="0" applyFill="0" applyBorder="0" applyAlignment="0" applyProtection="0"/>
    <xf numFmtId="171" fontId="12" fillId="0" borderId="0">
      <protection locked="0"/>
    </xf>
    <xf numFmtId="171" fontId="12" fillId="0" borderId="0">
      <protection locked="0"/>
    </xf>
    <xf numFmtId="166" fontId="3" fillId="0" borderId="0" applyFont="0" applyFill="0" applyBorder="0" applyAlignment="0" applyProtection="0"/>
    <xf numFmtId="43" fontId="3" fillId="0" borderId="0" quotePrefix="1" applyFont="0" applyFill="0" applyBorder="0" applyAlignment="0">
      <protection locked="0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11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3" fillId="0" borderId="0"/>
    <xf numFmtId="9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Border="0"/>
    <xf numFmtId="0" fontId="9" fillId="0" borderId="0">
      <alignment vertical="top"/>
    </xf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4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5" fillId="0" borderId="0" applyNumberForma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73">
    <xf numFmtId="0" fontId="0" fillId="0" borderId="0" xfId="0"/>
    <xf numFmtId="0" fontId="4" fillId="0" borderId="0" xfId="0" applyFont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164" fontId="5" fillId="0" borderId="3" xfId="2" applyFont="1" applyFill="1" applyBorder="1" applyAlignment="1" applyProtection="1">
      <alignment horizontal="left" vertical="center" wrapText="1" indent="1"/>
      <protection locked="0"/>
    </xf>
    <xf numFmtId="49" fontId="5" fillId="0" borderId="3" xfId="0" applyNumberFormat="1" applyFont="1" applyFill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left" vertical="center" indent="1"/>
      <protection locked="0"/>
    </xf>
    <xf numFmtId="49" fontId="5" fillId="0" borderId="10" xfId="0" applyNumberFormat="1" applyFont="1" applyBorder="1" applyAlignment="1" applyProtection="1">
      <alignment horizontal="left" vertical="center" indent="1"/>
      <protection locked="0"/>
    </xf>
    <xf numFmtId="49" fontId="5" fillId="0" borderId="12" xfId="0" applyNumberFormat="1" applyFont="1" applyFill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wrapText="1"/>
      <protection locked="0"/>
    </xf>
    <xf numFmtId="0" fontId="3" fillId="0" borderId="0" xfId="0" applyFont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164" fontId="6" fillId="0" borderId="0" xfId="2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5" fillId="0" borderId="0" xfId="0" applyFont="1" applyBorder="1" applyAlignment="1" applyProtection="1">
      <alignment vertical="center"/>
      <protection locked="0"/>
    </xf>
    <xf numFmtId="0" fontId="7" fillId="0" borderId="3" xfId="0" applyFont="1" applyBorder="1" applyAlignment="1" applyProtection="1">
      <alignment horizontal="left" vertical="center" wrapText="1" indent="1"/>
      <protection locked="0"/>
    </xf>
    <xf numFmtId="164" fontId="7" fillId="0" borderId="3" xfId="2" applyFont="1" applyBorder="1" applyAlignment="1" applyProtection="1">
      <alignment horizontal="left" vertical="center" wrapText="1" indent="1"/>
      <protection locked="0"/>
    </xf>
    <xf numFmtId="164" fontId="7" fillId="0" borderId="11" xfId="2" applyFont="1" applyBorder="1" applyAlignment="1" applyProtection="1">
      <alignment horizontal="left" vertical="center" wrapText="1" indent="1"/>
      <protection locked="0"/>
    </xf>
    <xf numFmtId="0" fontId="7" fillId="0" borderId="0" xfId="0" applyFont="1" applyBorder="1" applyAlignment="1" applyProtection="1">
      <alignment vertical="center"/>
      <protection locked="0"/>
    </xf>
    <xf numFmtId="0" fontId="5" fillId="0" borderId="3" xfId="0" applyFont="1" applyBorder="1" applyAlignment="1" applyProtection="1">
      <alignment horizontal="left" vertical="center" wrapText="1" indent="1"/>
      <protection locked="0"/>
    </xf>
    <xf numFmtId="164" fontId="5" fillId="0" borderId="3" xfId="2" applyFont="1" applyBorder="1" applyAlignment="1" applyProtection="1">
      <alignment horizontal="left" vertical="center" wrapText="1" indent="1"/>
      <protection locked="0"/>
    </xf>
    <xf numFmtId="164" fontId="5" fillId="0" borderId="11" xfId="2" applyFont="1" applyBorder="1" applyAlignment="1" applyProtection="1">
      <alignment horizontal="left" vertical="center" wrapText="1" indent="1"/>
      <protection locked="0"/>
    </xf>
    <xf numFmtId="0" fontId="5" fillId="0" borderId="12" xfId="0" applyFont="1" applyBorder="1" applyAlignment="1" applyProtection="1">
      <alignment horizontal="left" vertical="center" wrapText="1" indent="1"/>
      <protection locked="0"/>
    </xf>
    <xf numFmtId="164" fontId="5" fillId="0" borderId="12" xfId="2" applyFont="1" applyBorder="1" applyAlignment="1" applyProtection="1">
      <alignment horizontal="left" vertical="center" wrapText="1" indent="1"/>
      <protection locked="0"/>
    </xf>
    <xf numFmtId="164" fontId="5" fillId="0" borderId="13" xfId="2" applyFont="1" applyBorder="1" applyAlignment="1" applyProtection="1">
      <alignment horizontal="left" vertical="center" wrapText="1" indent="1"/>
      <protection locked="0"/>
    </xf>
    <xf numFmtId="0" fontId="4" fillId="0" borderId="15" xfId="0" applyFont="1" applyBorder="1" applyProtection="1">
      <protection locked="0"/>
    </xf>
    <xf numFmtId="0" fontId="4" fillId="0" borderId="16" xfId="0" applyNumberFormat="1" applyFont="1" applyBorder="1" applyAlignment="1" applyProtection="1">
      <alignment horizontal="left"/>
      <protection locked="0"/>
    </xf>
    <xf numFmtId="0" fontId="4" fillId="0" borderId="16" xfId="0" applyFont="1" applyBorder="1" applyAlignment="1" applyProtection="1">
      <alignment horizontal="center"/>
      <protection locked="0"/>
    </xf>
    <xf numFmtId="164" fontId="4" fillId="0" borderId="16" xfId="2" applyFont="1" applyBorder="1" applyAlignment="1" applyProtection="1">
      <alignment horizontal="center"/>
      <protection locked="0"/>
    </xf>
    <xf numFmtId="164" fontId="4" fillId="0" borderId="14" xfId="2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4" fillId="0" borderId="17" xfId="0" applyFont="1" applyBorder="1" applyProtection="1">
      <protection locked="0"/>
    </xf>
    <xf numFmtId="0" fontId="4" fillId="0" borderId="0" xfId="0" applyNumberFormat="1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164" fontId="4" fillId="0" borderId="0" xfId="2" applyFont="1" applyBorder="1" applyAlignment="1" applyProtection="1">
      <alignment horizontal="center"/>
      <protection locked="0"/>
    </xf>
    <xf numFmtId="164" fontId="4" fillId="0" borderId="11" xfId="2" applyFont="1" applyBorder="1" applyProtection="1">
      <protection locked="0"/>
    </xf>
    <xf numFmtId="164" fontId="16" fillId="0" borderId="13" xfId="2" applyFont="1" applyBorder="1" applyProtection="1">
      <protection locked="0"/>
    </xf>
    <xf numFmtId="164" fontId="4" fillId="0" borderId="0" xfId="2" applyFont="1" applyBorder="1" applyProtection="1">
      <protection locked="0"/>
    </xf>
    <xf numFmtId="164" fontId="7" fillId="0" borderId="3" xfId="2" applyFont="1" applyFill="1" applyBorder="1" applyAlignment="1" applyProtection="1">
      <alignment horizontal="left" vertical="center" wrapText="1" indent="1"/>
    </xf>
    <xf numFmtId="164" fontId="5" fillId="0" borderId="3" xfId="2" applyFont="1" applyFill="1" applyBorder="1" applyAlignment="1" applyProtection="1">
      <alignment horizontal="left" vertical="center" wrapText="1" indent="1"/>
    </xf>
    <xf numFmtId="0" fontId="4" fillId="0" borderId="18" xfId="0" applyFont="1" applyBorder="1" applyAlignment="1" applyProtection="1">
      <protection locked="0"/>
    </xf>
    <xf numFmtId="0" fontId="4" fillId="0" borderId="19" xfId="0" applyFont="1" applyBorder="1" applyAlignment="1" applyProtection="1">
      <protection locked="0"/>
    </xf>
    <xf numFmtId="164" fontId="4" fillId="0" borderId="20" xfId="2" applyFont="1" applyBorder="1" applyProtection="1">
      <protection locked="0"/>
    </xf>
    <xf numFmtId="164" fontId="4" fillId="0" borderId="21" xfId="2" applyFont="1" applyBorder="1" applyProtection="1">
      <protection locked="0"/>
    </xf>
    <xf numFmtId="164" fontId="4" fillId="0" borderId="2" xfId="2" applyFont="1" applyBorder="1" applyProtection="1">
      <protection locked="0"/>
    </xf>
    <xf numFmtId="164" fontId="16" fillId="0" borderId="22" xfId="2" applyFont="1" applyBorder="1" applyProtection="1">
      <protection locked="0"/>
    </xf>
    <xf numFmtId="164" fontId="16" fillId="0" borderId="23" xfId="2" applyFont="1" applyBorder="1" applyProtection="1">
      <protection locked="0"/>
    </xf>
    <xf numFmtId="164" fontId="5" fillId="0" borderId="12" xfId="2" applyFont="1" applyFill="1" applyBorder="1" applyAlignment="1" applyProtection="1">
      <alignment horizontal="left" vertical="center" wrapText="1" indent="1"/>
      <protection locked="0"/>
    </xf>
    <xf numFmtId="0" fontId="4" fillId="0" borderId="0" xfId="0" applyFont="1" applyBorder="1" applyAlignment="1" applyProtection="1">
      <protection locked="0"/>
    </xf>
    <xf numFmtId="164" fontId="7" fillId="0" borderId="3" xfId="2" applyFont="1" applyFill="1" applyBorder="1" applyAlignment="1" applyProtection="1">
      <alignment horizontal="left" vertical="center" indent="1"/>
    </xf>
    <xf numFmtId="0" fontId="5" fillId="0" borderId="24" xfId="0" applyFont="1" applyBorder="1" applyAlignment="1" applyProtection="1">
      <alignment horizontal="left" vertical="center" wrapText="1" indent="1"/>
      <protection locked="0"/>
    </xf>
    <xf numFmtId="164" fontId="5" fillId="0" borderId="24" xfId="2" applyFont="1" applyFill="1" applyBorder="1" applyAlignment="1" applyProtection="1">
      <alignment horizontal="left" vertical="center" wrapText="1" indent="1"/>
      <protection locked="0"/>
    </xf>
    <xf numFmtId="164" fontId="5" fillId="0" borderId="24" xfId="2" applyFont="1" applyBorder="1" applyAlignment="1" applyProtection="1">
      <alignment horizontal="left" vertical="center" wrapText="1" indent="1"/>
      <protection locked="0"/>
    </xf>
    <xf numFmtId="164" fontId="5" fillId="0" borderId="28" xfId="2" applyFont="1" applyBorder="1" applyAlignment="1" applyProtection="1">
      <alignment horizontal="left" vertical="center" wrapText="1" indent="1"/>
      <protection locked="0"/>
    </xf>
    <xf numFmtId="164" fontId="7" fillId="3" borderId="3" xfId="2" applyFont="1" applyFill="1" applyBorder="1" applyAlignment="1" applyProtection="1">
      <alignment horizontal="left" vertical="center" wrapText="1" indent="1"/>
      <protection locked="0"/>
    </xf>
    <xf numFmtId="164" fontId="7" fillId="0" borderId="3" xfId="2" applyFont="1" applyFill="1" applyBorder="1" applyAlignment="1" applyProtection="1">
      <alignment horizontal="left" vertical="center" wrapText="1" indent="1"/>
      <protection locked="0"/>
    </xf>
    <xf numFmtId="49" fontId="7" fillId="0" borderId="27" xfId="0" applyNumberFormat="1" applyFont="1" applyFill="1" applyBorder="1" applyAlignment="1" applyProtection="1">
      <alignment horizontal="left" vertical="center" indent="1"/>
      <protection locked="0"/>
    </xf>
    <xf numFmtId="49" fontId="7" fillId="0" borderId="24" xfId="0" applyNumberFormat="1" applyFont="1" applyFill="1" applyBorder="1" applyAlignment="1" applyProtection="1">
      <alignment horizontal="center" vertical="center"/>
      <protection locked="0"/>
    </xf>
    <xf numFmtId="49" fontId="7" fillId="0" borderId="10" xfId="0" applyNumberFormat="1" applyFont="1" applyFill="1" applyBorder="1" applyAlignment="1" applyProtection="1">
      <alignment horizontal="left" vertical="center" indent="1"/>
      <protection locked="0"/>
    </xf>
    <xf numFmtId="164" fontId="5" fillId="3" borderId="3" xfId="2" applyFont="1" applyFill="1" applyBorder="1" applyAlignment="1" applyProtection="1">
      <alignment horizontal="left" vertical="center" wrapText="1" indent="1"/>
      <protection locked="0"/>
    </xf>
    <xf numFmtId="164" fontId="5" fillId="3" borderId="12" xfId="2" applyFont="1" applyFill="1" applyBorder="1" applyAlignment="1" applyProtection="1">
      <alignment horizontal="left" vertical="center" wrapText="1" indent="1"/>
      <protection locked="0"/>
    </xf>
    <xf numFmtId="10" fontId="5" fillId="3" borderId="3" xfId="4" applyNumberFormat="1" applyFont="1" applyFill="1" applyBorder="1" applyAlignment="1" applyProtection="1">
      <alignment horizontal="center" vertical="center" wrapText="1"/>
      <protection locked="0"/>
    </xf>
    <xf numFmtId="0" fontId="6" fillId="0" borderId="29" xfId="0" applyFont="1" applyBorder="1" applyAlignment="1" applyProtection="1">
      <alignment horizontal="left" vertical="center" wrapText="1" indent="1"/>
      <protection locked="0"/>
    </xf>
    <xf numFmtId="0" fontId="6" fillId="0" borderId="29" xfId="0" applyFont="1" applyBorder="1" applyAlignment="1" applyProtection="1">
      <alignment horizontal="center" vertical="center"/>
      <protection locked="0"/>
    </xf>
    <xf numFmtId="2" fontId="6" fillId="2" borderId="29" xfId="4" quotePrefix="1" applyNumberFormat="1" applyFont="1" applyFill="1" applyBorder="1" applyAlignment="1" applyProtection="1">
      <alignment horizontal="center" vertical="center"/>
      <protection locked="0"/>
    </xf>
    <xf numFmtId="164" fontId="6" fillId="0" borderId="29" xfId="2" applyFont="1" applyBorder="1" applyAlignment="1" applyProtection="1">
      <alignment horizontal="center" vertical="center"/>
      <protection locked="0"/>
    </xf>
    <xf numFmtId="165" fontId="6" fillId="2" borderId="10" xfId="0" applyNumberFormat="1" applyFont="1" applyFill="1" applyBorder="1" applyAlignment="1" applyProtection="1">
      <alignment horizontal="left" vertical="center"/>
      <protection locked="0"/>
    </xf>
    <xf numFmtId="165" fontId="6" fillId="2" borderId="36" xfId="0" applyNumberFormat="1" applyFont="1" applyFill="1" applyBorder="1" applyAlignment="1" applyProtection="1">
      <alignment horizontal="left" vertical="center"/>
      <protection locked="0"/>
    </xf>
    <xf numFmtId="0" fontId="6" fillId="0" borderId="29" xfId="0" applyFont="1" applyBorder="1" applyAlignment="1" applyProtection="1">
      <alignment horizontal="left" vertical="center"/>
      <protection locked="0"/>
    </xf>
    <xf numFmtId="0" fontId="3" fillId="0" borderId="29" xfId="0" applyNumberFormat="1" applyFont="1" applyBorder="1" applyAlignment="1" applyProtection="1">
      <alignment vertical="center"/>
      <protection locked="0"/>
    </xf>
    <xf numFmtId="0" fontId="16" fillId="0" borderId="0" xfId="0" applyFont="1" applyBorder="1" applyAlignment="1" applyProtection="1">
      <alignment horizontal="center" wrapText="1"/>
      <protection locked="0"/>
    </xf>
    <xf numFmtId="165" fontId="6" fillId="2" borderId="3" xfId="0" applyNumberFormat="1" applyFont="1" applyFill="1" applyBorder="1" applyAlignment="1" applyProtection="1">
      <alignment horizontal="left" vertical="center"/>
      <protection locked="0"/>
    </xf>
    <xf numFmtId="0" fontId="7" fillId="0" borderId="3" xfId="0" applyFont="1" applyBorder="1" applyAlignment="1" applyProtection="1">
      <alignment vertical="center" wrapText="1"/>
      <protection locked="0"/>
    </xf>
    <xf numFmtId="0" fontId="5" fillId="0" borderId="3" xfId="0" applyFont="1" applyBorder="1" applyAlignment="1" applyProtection="1">
      <alignment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7" fillId="0" borderId="24" xfId="0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left" vertical="center"/>
      <protection locked="0"/>
    </xf>
    <xf numFmtId="165" fontId="3" fillId="0" borderId="3" xfId="0" applyNumberFormat="1" applyFont="1" applyFill="1" applyBorder="1" applyAlignment="1" applyProtection="1">
      <alignment horizontal="left" vertical="center"/>
      <protection locked="0"/>
    </xf>
    <xf numFmtId="164" fontId="3" fillId="0" borderId="3" xfId="2" applyFont="1" applyFill="1" applyBorder="1" applyAlignment="1" applyProtection="1">
      <alignment horizontal="center" vertical="center"/>
      <protection locked="0"/>
    </xf>
    <xf numFmtId="164" fontId="3" fillId="5" borderId="3" xfId="2" applyFont="1" applyFill="1" applyBorder="1" applyAlignment="1" applyProtection="1">
      <alignment vertical="center"/>
      <protection locked="0"/>
    </xf>
    <xf numFmtId="44" fontId="3" fillId="5" borderId="3" xfId="2" applyNumberFormat="1" applyFont="1" applyFill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3" xfId="0" applyNumberFormat="1" applyFont="1" applyBorder="1" applyAlignment="1" applyProtection="1">
      <alignment vertical="center"/>
      <protection locked="0"/>
    </xf>
    <xf numFmtId="0" fontId="3" fillId="0" borderId="3" xfId="0" applyFont="1" applyBorder="1" applyAlignment="1" applyProtection="1">
      <alignment horizontal="left" vertical="center" wrapText="1" indent="1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2" fontId="6" fillId="2" borderId="3" xfId="4" quotePrefix="1" applyNumberFormat="1" applyFont="1" applyFill="1" applyBorder="1" applyAlignment="1" applyProtection="1">
      <alignment horizontal="center" vertical="center"/>
      <protection locked="0"/>
    </xf>
    <xf numFmtId="164" fontId="3" fillId="0" borderId="3" xfId="2" applyFont="1" applyBorder="1" applyAlignment="1" applyProtection="1">
      <alignment horizontal="left" vertical="center"/>
      <protection locked="0"/>
    </xf>
    <xf numFmtId="44" fontId="3" fillId="0" borderId="3" xfId="2" applyNumberFormat="1" applyFont="1" applyBorder="1" applyAlignment="1" applyProtection="1">
      <alignment horizontal="center" vertical="center"/>
      <protection locked="0"/>
    </xf>
    <xf numFmtId="0" fontId="3" fillId="0" borderId="3" xfId="0" applyFont="1" applyBorder="1" applyProtection="1">
      <protection locked="0"/>
    </xf>
    <xf numFmtId="0" fontId="3" fillId="0" borderId="3" xfId="0" applyNumberFormat="1" applyFont="1" applyBorder="1" applyAlignment="1" applyProtection="1">
      <alignment horizontal="left"/>
      <protection locked="0"/>
    </xf>
    <xf numFmtId="0" fontId="3" fillId="0" borderId="3" xfId="0" applyFont="1" applyBorder="1" applyAlignment="1" applyProtection="1">
      <alignment wrapText="1"/>
      <protection locked="0"/>
    </xf>
    <xf numFmtId="0" fontId="3" fillId="0" borderId="3" xfId="0" applyFont="1" applyBorder="1" applyAlignment="1" applyProtection="1">
      <alignment horizontal="center"/>
      <protection locked="0"/>
    </xf>
    <xf numFmtId="164" fontId="3" fillId="0" borderId="3" xfId="2" applyFont="1" applyBorder="1" applyAlignment="1" applyProtection="1">
      <alignment horizontal="center"/>
      <protection locked="0"/>
    </xf>
    <xf numFmtId="164" fontId="3" fillId="0" borderId="3" xfId="2" applyFont="1" applyBorder="1" applyProtection="1">
      <protection locked="0"/>
    </xf>
    <xf numFmtId="44" fontId="3" fillId="0" borderId="3" xfId="2" applyNumberFormat="1" applyFont="1" applyBorder="1" applyAlignment="1" applyProtection="1">
      <alignment horizontal="center"/>
      <protection locked="0"/>
    </xf>
    <xf numFmtId="49" fontId="3" fillId="0" borderId="3" xfId="0" applyNumberFormat="1" applyFont="1" applyBorder="1" applyAlignment="1" applyProtection="1">
      <alignment horizontal="left" vertical="center" indent="1"/>
      <protection locked="0"/>
    </xf>
    <xf numFmtId="49" fontId="3" fillId="0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164" fontId="3" fillId="0" borderId="3" xfId="2" applyFont="1" applyFill="1" applyBorder="1" applyAlignment="1" applyProtection="1">
      <alignment horizontal="center" vertical="center" wrapText="1"/>
      <protection locked="0"/>
    </xf>
    <xf numFmtId="164" fontId="3" fillId="0" borderId="3" xfId="2" applyFont="1" applyBorder="1" applyAlignment="1" applyProtection="1">
      <alignment horizontal="left" vertical="center" wrapText="1" indent="1"/>
      <protection locked="0"/>
    </xf>
    <xf numFmtId="44" fontId="3" fillId="0" borderId="3" xfId="2" applyNumberFormat="1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horizontal="left" vertical="center" wrapText="1" indent="1"/>
      <protection locked="0"/>
    </xf>
    <xf numFmtId="164" fontId="3" fillId="0" borderId="0" xfId="2" applyFont="1" applyFill="1" applyBorder="1" applyAlignment="1" applyProtection="1">
      <alignment horizontal="center" vertical="center" wrapText="1"/>
      <protection locked="0"/>
    </xf>
    <xf numFmtId="164" fontId="3" fillId="0" borderId="0" xfId="2" applyFont="1" applyBorder="1" applyAlignment="1" applyProtection="1">
      <alignment horizontal="left" vertical="center" wrapText="1" indent="1"/>
      <protection locked="0"/>
    </xf>
    <xf numFmtId="44" fontId="3" fillId="0" borderId="0" xfId="2" applyNumberFormat="1" applyFont="1" applyBorder="1" applyAlignment="1" applyProtection="1">
      <alignment horizontal="center" vertical="center" wrapText="1"/>
      <protection locked="0"/>
    </xf>
    <xf numFmtId="0" fontId="0" fillId="0" borderId="0" xfId="0" applyBorder="1"/>
    <xf numFmtId="49" fontId="3" fillId="0" borderId="0" xfId="13" applyNumberFormat="1" applyFont="1" applyFill="1" applyBorder="1" applyAlignment="1" applyProtection="1">
      <alignment horizontal="center"/>
      <protection locked="0"/>
    </xf>
    <xf numFmtId="0" fontId="3" fillId="0" borderId="0" xfId="13" applyFont="1" applyBorder="1" applyAlignment="1" applyProtection="1">
      <alignment horizontal="left"/>
      <protection locked="0"/>
    </xf>
    <xf numFmtId="164" fontId="3" fillId="0" borderId="3" xfId="2" applyFont="1" applyBorder="1" applyAlignment="1" applyProtection="1">
      <alignment horizontal="right"/>
      <protection locked="0"/>
    </xf>
    <xf numFmtId="0" fontId="3" fillId="0" borderId="0" xfId="13" applyFont="1" applyAlignment="1" applyProtection="1">
      <alignment horizontal="left"/>
      <protection locked="0"/>
    </xf>
    <xf numFmtId="10" fontId="3" fillId="3" borderId="3" xfId="4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44" fontId="0" fillId="0" borderId="0" xfId="0" applyNumberFormat="1" applyAlignment="1">
      <alignment horizontal="center"/>
    </xf>
    <xf numFmtId="0" fontId="6" fillId="0" borderId="0" xfId="0" applyFont="1" applyAlignment="1">
      <alignment horizontal="center"/>
    </xf>
    <xf numFmtId="164" fontId="6" fillId="0" borderId="6" xfId="2" applyFont="1" applyBorder="1" applyAlignment="1" applyProtection="1">
      <alignment horizontal="center" vertical="center" wrapText="1"/>
      <protection locked="0"/>
    </xf>
    <xf numFmtId="164" fontId="3" fillId="0" borderId="1" xfId="2" applyFont="1" applyBorder="1" applyAlignment="1" applyProtection="1">
      <protection locked="0"/>
    </xf>
    <xf numFmtId="164" fontId="6" fillId="0" borderId="7" xfId="2" applyFont="1" applyBorder="1" applyAlignment="1" applyProtection="1">
      <alignment horizontal="center" vertical="center" wrapText="1"/>
      <protection locked="0"/>
    </xf>
    <xf numFmtId="164" fontId="3" fillId="0" borderId="9" xfId="2" applyFont="1" applyBorder="1" applyAlignment="1" applyProtection="1"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protection locked="0"/>
    </xf>
    <xf numFmtId="0" fontId="6" fillId="0" borderId="6" xfId="0" applyNumberFormat="1" applyFont="1" applyBorder="1" applyAlignment="1" applyProtection="1">
      <alignment horizontal="center" vertical="center"/>
      <protection locked="0"/>
    </xf>
    <xf numFmtId="0" fontId="3" fillId="0" borderId="1" xfId="0" applyNumberFormat="1" applyFont="1" applyBorder="1" applyAlignment="1" applyProtection="1"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164" fontId="6" fillId="0" borderId="6" xfId="2" applyFont="1" applyBorder="1" applyAlignment="1" applyProtection="1">
      <alignment horizontal="center" vertical="center"/>
      <protection locked="0"/>
    </xf>
    <xf numFmtId="164" fontId="3" fillId="0" borderId="1" xfId="2" applyFont="1" applyBorder="1" applyAlignment="1" applyProtection="1">
      <alignment wrapText="1"/>
      <protection locked="0"/>
    </xf>
    <xf numFmtId="0" fontId="3" fillId="0" borderId="30" xfId="0" applyFont="1" applyBorder="1" applyAlignment="1" applyProtection="1">
      <alignment horizontal="center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0" xfId="0" applyFont="1" applyBorder="1" applyAlignment="1" applyProtection="1">
      <alignment horizontal="center"/>
      <protection locked="0"/>
    </xf>
    <xf numFmtId="0" fontId="3" fillId="0" borderId="2" xfId="0" applyFont="1" applyBorder="1" applyAlignment="1" applyProtection="1">
      <alignment horizontal="center"/>
      <protection locked="0"/>
    </xf>
    <xf numFmtId="0" fontId="3" fillId="0" borderId="31" xfId="0" applyFont="1" applyBorder="1" applyAlignment="1" applyProtection="1">
      <alignment horizontal="center"/>
      <protection locked="0"/>
    </xf>
    <xf numFmtId="0" fontId="3" fillId="0" borderId="22" xfId="0" applyFont="1" applyBorder="1" applyAlignment="1" applyProtection="1">
      <alignment horizontal="center"/>
      <protection locked="0"/>
    </xf>
    <xf numFmtId="0" fontId="18" fillId="0" borderId="32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6" fillId="0" borderId="30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164" fontId="6" fillId="0" borderId="3" xfId="2" applyFont="1" applyFill="1" applyBorder="1" applyAlignment="1" applyProtection="1">
      <alignment horizontal="center" vertical="center"/>
      <protection locked="0"/>
    </xf>
    <xf numFmtId="165" fontId="6" fillId="6" borderId="2" xfId="0" applyNumberFormat="1" applyFont="1" applyFill="1" applyBorder="1" applyAlignment="1" applyProtection="1">
      <alignment horizontal="center" vertical="center"/>
      <protection locked="0"/>
    </xf>
    <xf numFmtId="165" fontId="6" fillId="6" borderId="24" xfId="0" applyNumberFormat="1" applyFont="1" applyFill="1" applyBorder="1" applyAlignment="1" applyProtection="1">
      <alignment horizontal="center" vertical="center"/>
      <protection locked="0"/>
    </xf>
    <xf numFmtId="165" fontId="6" fillId="6" borderId="28" xfId="0" applyNumberFormat="1" applyFont="1" applyFill="1" applyBorder="1" applyAlignment="1" applyProtection="1">
      <alignment horizontal="center" vertical="center"/>
      <protection locked="0"/>
    </xf>
    <xf numFmtId="164" fontId="6" fillId="0" borderId="2" xfId="2" applyFont="1" applyFill="1" applyBorder="1" applyAlignment="1" applyProtection="1">
      <alignment horizontal="center" vertical="center"/>
      <protection locked="0"/>
    </xf>
    <xf numFmtId="164" fontId="6" fillId="0" borderId="24" xfId="2" applyFont="1" applyFill="1" applyBorder="1" applyAlignment="1" applyProtection="1">
      <alignment horizontal="center" vertical="center"/>
      <protection locked="0"/>
    </xf>
    <xf numFmtId="164" fontId="6" fillId="0" borderId="28" xfId="2" applyFont="1" applyFill="1" applyBorder="1" applyAlignment="1" applyProtection="1">
      <alignment horizontal="center" vertical="center"/>
      <protection locked="0"/>
    </xf>
    <xf numFmtId="0" fontId="6" fillId="0" borderId="31" xfId="0" applyFont="1" applyFill="1" applyBorder="1" applyAlignment="1" applyProtection="1">
      <alignment horizontal="center" vertical="center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165" fontId="6" fillId="2" borderId="31" xfId="0" applyNumberFormat="1" applyFont="1" applyFill="1" applyBorder="1" applyAlignment="1" applyProtection="1">
      <alignment horizontal="left" vertical="center" wrapText="1"/>
      <protection locked="0"/>
    </xf>
    <xf numFmtId="165" fontId="6" fillId="2" borderId="12" xfId="0" applyNumberFormat="1" applyFont="1" applyFill="1" applyBorder="1" applyAlignment="1" applyProtection="1">
      <alignment horizontal="left" vertical="center" wrapText="1"/>
      <protection locked="0"/>
    </xf>
    <xf numFmtId="165" fontId="6" fillId="2" borderId="13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18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164" fontId="6" fillId="0" borderId="3" xfId="2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44" fontId="6" fillId="0" borderId="3" xfId="2" applyNumberFormat="1" applyFont="1" applyBorder="1" applyAlignment="1" applyProtection="1">
      <alignment horizontal="center" vertical="center" wrapText="1"/>
      <protection locked="0"/>
    </xf>
    <xf numFmtId="0" fontId="6" fillId="0" borderId="3" xfId="0" applyNumberFormat="1" applyFont="1" applyBorder="1" applyAlignment="1" applyProtection="1">
      <alignment horizontal="center" vertical="center" wrapText="1"/>
      <protection locked="0"/>
    </xf>
    <xf numFmtId="164" fontId="6" fillId="0" borderId="38" xfId="2" applyFont="1" applyBorder="1" applyAlignment="1" applyProtection="1">
      <alignment horizontal="center" vertical="center"/>
      <protection locked="0"/>
    </xf>
    <xf numFmtId="164" fontId="6" fillId="0" borderId="29" xfId="2" applyFont="1" applyBorder="1" applyAlignment="1" applyProtection="1">
      <alignment horizontal="center" vertical="center"/>
      <protection locked="0"/>
    </xf>
    <xf numFmtId="165" fontId="6" fillId="2" borderId="2" xfId="0" applyNumberFormat="1" applyFont="1" applyFill="1" applyBorder="1" applyAlignment="1" applyProtection="1">
      <alignment horizontal="left" vertical="center"/>
      <protection locked="0"/>
    </xf>
    <xf numFmtId="165" fontId="6" fillId="2" borderId="37" xfId="0" applyNumberFormat="1" applyFont="1" applyFill="1" applyBorder="1" applyAlignment="1" applyProtection="1">
      <alignment horizontal="left" vertical="center"/>
      <protection locked="0"/>
    </xf>
  </cellXfs>
  <cellStyles count="179">
    <cellStyle name="Data" xfId="33"/>
    <cellStyle name="Fixo" xfId="34"/>
    <cellStyle name="Hiperlink 2" xfId="157"/>
    <cellStyle name="Moeda 2" xfId="35"/>
    <cellStyle name="Moeda 2 2" xfId="36"/>
    <cellStyle name="Moeda 3" xfId="37"/>
    <cellStyle name="Moeda 4" xfId="164"/>
    <cellStyle name="Moeda 5" xfId="93"/>
    <cellStyle name="Normal" xfId="0" builtinId="0"/>
    <cellStyle name="Normal 10" xfId="25"/>
    <cellStyle name="Normal 10 10" xfId="94"/>
    <cellStyle name="Normal 10 2" xfId="22"/>
    <cellStyle name="Normal 11" xfId="32"/>
    <cellStyle name="Normal 12" xfId="10"/>
    <cellStyle name="Normal 13" xfId="28"/>
    <cellStyle name="Normal 13 2" xfId="38"/>
    <cellStyle name="Normal 14" xfId="29"/>
    <cellStyle name="Normal 14 2" xfId="39"/>
    <cellStyle name="Normal 15" xfId="40"/>
    <cellStyle name="Normal 16" xfId="41"/>
    <cellStyle name="Normal 17" xfId="30"/>
    <cellStyle name="Normal 18" xfId="31"/>
    <cellStyle name="Normal 19" xfId="83"/>
    <cellStyle name="Normal 19 2" xfId="158"/>
    <cellStyle name="Normal 19 3" xfId="163"/>
    <cellStyle name="Normal 2" xfId="1"/>
    <cellStyle name="Normal 2 10" xfId="24"/>
    <cellStyle name="Normal 2 2" xfId="13"/>
    <cellStyle name="Normal 2 2 2" xfId="14"/>
    <cellStyle name="Normal 2 2 2 2" xfId="78"/>
    <cellStyle name="Normal 2 2 2 2 2" xfId="171"/>
    <cellStyle name="Normal 2 2 2 3" xfId="81"/>
    <cellStyle name="Normal 2 2 2 3 3" xfId="154"/>
    <cellStyle name="Normal 2 2 2 4" xfId="87"/>
    <cellStyle name="Normal 2 2 3" xfId="75"/>
    <cellStyle name="Normal 2 2 3 2" xfId="79"/>
    <cellStyle name="Normal 2 2 3 2 2" xfId="172"/>
    <cellStyle name="Normal 2 2 3 3" xfId="82"/>
    <cellStyle name="Normal 2 2 3 4" xfId="88"/>
    <cellStyle name="Normal 2 2 4" xfId="77"/>
    <cellStyle name="Normal 2 2 4 2" xfId="173"/>
    <cellStyle name="Normal 2 2 5" xfId="80"/>
    <cellStyle name="Normal 2 2 5 2" xfId="174"/>
    <cellStyle name="Normal 2 2 6" xfId="86"/>
    <cellStyle name="Normal 2 2 7" xfId="152"/>
    <cellStyle name="Normal 2 2 8" xfId="161"/>
    <cellStyle name="Normal 2 3" xfId="42"/>
    <cellStyle name="Normal 2 4" xfId="43"/>
    <cellStyle name="Normal 2_ARUJA_C1_00_GAS_QTC_PB_R00" xfId="95"/>
    <cellStyle name="Normal 20" xfId="90"/>
    <cellStyle name="Normal 21" xfId="96"/>
    <cellStyle name="Normal 21 2" xfId="97"/>
    <cellStyle name="Normal 22" xfId="156"/>
    <cellStyle name="Normal 23" xfId="159"/>
    <cellStyle name="Normal 24" xfId="162"/>
    <cellStyle name="Normal 3" xfId="3"/>
    <cellStyle name="Normal 3 2" xfId="44"/>
    <cellStyle name="Normal 3 3" xfId="76"/>
    <cellStyle name="Normal 3 4" xfId="85"/>
    <cellStyle name="Normal 3 5" xfId="153"/>
    <cellStyle name="Normal 3 6" xfId="169"/>
    <cellStyle name="Normal 3 7" xfId="6"/>
    <cellStyle name="Normal 4" xfId="11"/>
    <cellStyle name="Normal 4 2" xfId="8"/>
    <cellStyle name="Normal 4 3" xfId="98"/>
    <cellStyle name="Normal 4 4" xfId="167"/>
    <cellStyle name="Normal 4 6" xfId="99"/>
    <cellStyle name="Normal 5" xfId="16"/>
    <cellStyle name="Normal 5 2" xfId="19"/>
    <cellStyle name="Normal 5 2 2" xfId="45"/>
    <cellStyle name="Normal 5 3" xfId="46"/>
    <cellStyle name="Normal 5 4" xfId="26"/>
    <cellStyle name="Normal 5 5" xfId="84"/>
    <cellStyle name="Normal 5 5 2" xfId="151"/>
    <cellStyle name="Normal 5 5 3" xfId="175"/>
    <cellStyle name="Normal 5 6" xfId="168"/>
    <cellStyle name="Normal 5 7" xfId="170"/>
    <cellStyle name="Normal 6" xfId="7"/>
    <cellStyle name="Normal 6 2" xfId="12"/>
    <cellStyle name="Normal 6 3" xfId="100"/>
    <cellStyle name="Normal 7" xfId="20"/>
    <cellStyle name="Normal 7 2" xfId="47"/>
    <cellStyle name="Normal 8" xfId="17"/>
    <cellStyle name="Normal 9" xfId="21"/>
    <cellStyle name="Normal 9 2" xfId="91"/>
    <cellStyle name="Nota 2" xfId="48"/>
    <cellStyle name="Percentual" xfId="49"/>
    <cellStyle name="Ponto" xfId="50"/>
    <cellStyle name="Porcentagem" xfId="4" builtinId="5"/>
    <cellStyle name="Porcentagem 2" xfId="15"/>
    <cellStyle name="Porcentagem 2 2" xfId="176"/>
    <cellStyle name="Porcentagem 3" xfId="9"/>
    <cellStyle name="Porcentagem 3 2" xfId="101"/>
    <cellStyle name="Porcentagem 4" xfId="92"/>
    <cellStyle name="Porcentagem 5" xfId="177"/>
    <cellStyle name="Porcentagem 6" xfId="166"/>
    <cellStyle name="Separador de milhares [0] 2" xfId="51"/>
    <cellStyle name="Separador de milhares 2" xfId="27"/>
    <cellStyle name="Separador de milhares 2 2" xfId="52"/>
    <cellStyle name="Separador de milhares 2 2 2" xfId="102"/>
    <cellStyle name="Separador de milhares 2 2 2 2" xfId="103"/>
    <cellStyle name="Separador de milhares 2 2 2 3" xfId="104"/>
    <cellStyle name="Separador de milhares 2 2 3" xfId="105"/>
    <cellStyle name="Separador de milhares 2 3" xfId="106"/>
    <cellStyle name="Separador de milhares 2 3 2" xfId="107"/>
    <cellStyle name="Separador de milhares 2 3 2 2" xfId="108"/>
    <cellStyle name="Separador de milhares 2 3 2 3" xfId="109"/>
    <cellStyle name="Separador de milhares 2 4" xfId="110"/>
    <cellStyle name="Separador de milhares 2 4 2" xfId="111"/>
    <cellStyle name="Separador de milhares 2 4 3" xfId="112"/>
    <cellStyle name="Separador de milhares 2 5" xfId="113"/>
    <cellStyle name="Separador de milhares 2 6" xfId="178"/>
    <cellStyle name="Separador de milhares 3" xfId="53"/>
    <cellStyle name="Separador de milhares 4" xfId="54"/>
    <cellStyle name="Separador de milhares 5" xfId="55"/>
    <cellStyle name="Titulo1" xfId="56"/>
    <cellStyle name="Titulo2" xfId="57"/>
    <cellStyle name="Vírgula" xfId="2" builtinId="3"/>
    <cellStyle name="Vírgula 10" xfId="58"/>
    <cellStyle name="Vírgula 10 2" xfId="114"/>
    <cellStyle name="Vírgula 10 2 2" xfId="115"/>
    <cellStyle name="Vírgula 10 2 3" xfId="116"/>
    <cellStyle name="Vírgula 11" xfId="59"/>
    <cellStyle name="Vírgula 12" xfId="60"/>
    <cellStyle name="Vírgula 13" xfId="74"/>
    <cellStyle name="Vírgula 14" xfId="89"/>
    <cellStyle name="Vírgula 15" xfId="160"/>
    <cellStyle name="Vírgula 16" xfId="165"/>
    <cellStyle name="Vírgula 17" xfId="5"/>
    <cellStyle name="Vírgula 2" xfId="61"/>
    <cellStyle name="Vírgula 2 2" xfId="18"/>
    <cellStyle name="Vírgula 2 2 2" xfId="117"/>
    <cellStyle name="Vírgula 2 2 2 2" xfId="118"/>
    <cellStyle name="Vírgula 2 2 2 3" xfId="119"/>
    <cellStyle name="Vírgula 2 2 3" xfId="120"/>
    <cellStyle name="Vírgula 2 2 3 2" xfId="121"/>
    <cellStyle name="Vírgula 2 2 3 2 2" xfId="122"/>
    <cellStyle name="Vírgula 2 2 3 2 3" xfId="123"/>
    <cellStyle name="Vírgula 2 3" xfId="62"/>
    <cellStyle name="Vírgula 2 3 2" xfId="124"/>
    <cellStyle name="Vírgula 2 3 2 2" xfId="125"/>
    <cellStyle name="Vírgula 2 3 2 3" xfId="126"/>
    <cellStyle name="Vírgula 2 3 3" xfId="127"/>
    <cellStyle name="Vírgula 2 3 4" xfId="128"/>
    <cellStyle name="Vírgula 2 4" xfId="63"/>
    <cellStyle name="Vírgula 3" xfId="23"/>
    <cellStyle name="Vírgula 3 2" xfId="64"/>
    <cellStyle name="Vírgula 3 2 2" xfId="129"/>
    <cellStyle name="Vírgula 3 2 2 2" xfId="130"/>
    <cellStyle name="Vírgula 3 2 2 2 2" xfId="131"/>
    <cellStyle name="Vírgula 3 2 2 2 3" xfId="132"/>
    <cellStyle name="Vírgula 3 3" xfId="133"/>
    <cellStyle name="Vírgula 3 3 2" xfId="134"/>
    <cellStyle name="Vírgula 3 3 3" xfId="135"/>
    <cellStyle name="Vírgula 3 3 4" xfId="155"/>
    <cellStyle name="Vírgula 4" xfId="65"/>
    <cellStyle name="Vírgula 4 2" xfId="136"/>
    <cellStyle name="Vírgula 4 2 2" xfId="137"/>
    <cellStyle name="Vírgula 4 2 3" xfId="138"/>
    <cellStyle name="Vírgula 5" xfId="66"/>
    <cellStyle name="Vírgula 5 2" xfId="139"/>
    <cellStyle name="Vírgula 5 2 2" xfId="140"/>
    <cellStyle name="Vírgula 5 2 2 2" xfId="141"/>
    <cellStyle name="Vírgula 5 2 2 3" xfId="142"/>
    <cellStyle name="Vírgula 5 2 3" xfId="143"/>
    <cellStyle name="Vírgula 5 2 4" xfId="144"/>
    <cellStyle name="Vírgula 5 3" xfId="145"/>
    <cellStyle name="Vírgula 5 3 2" xfId="146"/>
    <cellStyle name="Vírgula 5 3 3" xfId="147"/>
    <cellStyle name="Vírgula 5 4" xfId="148"/>
    <cellStyle name="Vírgula 5 5" xfId="149"/>
    <cellStyle name="Vírgula 6" xfId="67"/>
    <cellStyle name="Vírgula 6 2" xfId="68"/>
    <cellStyle name="Vírgula 6 3" xfId="150"/>
    <cellStyle name="Vírgula 7" xfId="69"/>
    <cellStyle name="Vírgula 8" xfId="70"/>
    <cellStyle name="Vírgula 8 2" xfId="71"/>
    <cellStyle name="Vírgula 9" xfId="72"/>
    <cellStyle name="Vírgula 9 2" xfId="73"/>
  </cellStyles>
  <dxfs count="19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0</xdr:row>
      <xdr:rowOff>28575</xdr:rowOff>
    </xdr:from>
    <xdr:ext cx="1179929" cy="952500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76200" y="28575"/>
          <a:ext cx="1179929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0</xdr:row>
      <xdr:rowOff>28575</xdr:rowOff>
    </xdr:from>
    <xdr:ext cx="1179929" cy="952500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76200" y="28575"/>
          <a:ext cx="1179929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0</xdr:row>
      <xdr:rowOff>28575</xdr:rowOff>
    </xdr:from>
    <xdr:ext cx="1179929" cy="952500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76200" y="28575"/>
          <a:ext cx="1179929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371476</xdr:colOff>
      <xdr:row>0</xdr:row>
      <xdr:rowOff>9525</xdr:rowOff>
    </xdr:from>
    <xdr:ext cx="866774" cy="909127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371476" y="9525"/>
          <a:ext cx="866774" cy="9091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cro1\c\Meus%20documentos\MOD-A01-R1-AGO9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PTO%20DE%20OBRAS/Downloads/PLANILHA%20Cal&#231;ada%20Acess&#237;vel_02-22_SDR-REV1%20g_Pedro%20de%20Toledo%20R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CULO"/>
      <sheetName val="Espelho-Hab"/>
      <sheetName val="HABITAÇÃO"/>
      <sheetName val="Espelho-Infra"/>
      <sheetName val="INFRA"/>
      <sheetName val="Cronog-Global"/>
      <sheetName val="Cronog-hab"/>
      <sheetName val="Cronog-Infra"/>
      <sheetName val="Espec.HB fl. 01,03 e 04"/>
      <sheetName val="Espec.HB fl. 02"/>
      <sheetName val="Apoi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ONÍSIO S"/>
      <sheetName val="RAPHAEL C"/>
      <sheetName val="GABRIEL B"/>
      <sheetName val="JAIRO C. M."/>
      <sheetName val="9 ABRIL"/>
      <sheetName val="AMERICO N."/>
      <sheetName val="GUIDO M."/>
      <sheetName val="ARIADNE G."/>
      <sheetName val="RESUMO"/>
    </sheetNames>
    <sheetDataSet>
      <sheetData sheetId="0">
        <row r="49">
          <cell r="F49">
            <v>5</v>
          </cell>
        </row>
        <row r="65">
          <cell r="F65">
            <v>200</v>
          </cell>
        </row>
      </sheetData>
      <sheetData sheetId="1">
        <row r="49">
          <cell r="F49">
            <v>3</v>
          </cell>
        </row>
        <row r="65">
          <cell r="F65">
            <v>210</v>
          </cell>
        </row>
      </sheetData>
      <sheetData sheetId="2">
        <row r="49">
          <cell r="F49">
            <v>5</v>
          </cell>
        </row>
        <row r="65">
          <cell r="F65">
            <v>0</v>
          </cell>
        </row>
        <row r="76">
          <cell r="F76">
            <v>54</v>
          </cell>
          <cell r="H76">
            <v>3766.6457999999998</v>
          </cell>
        </row>
      </sheetData>
      <sheetData sheetId="3">
        <row r="49">
          <cell r="F49">
            <v>2</v>
          </cell>
        </row>
        <row r="65">
          <cell r="F65">
            <v>0</v>
          </cell>
        </row>
      </sheetData>
      <sheetData sheetId="4">
        <row r="49">
          <cell r="F49">
            <v>7</v>
          </cell>
        </row>
        <row r="65">
          <cell r="F65">
            <v>112.8</v>
          </cell>
        </row>
      </sheetData>
      <sheetData sheetId="5">
        <row r="49">
          <cell r="F49">
            <v>3</v>
          </cell>
        </row>
        <row r="65">
          <cell r="F65">
            <v>112.5</v>
          </cell>
        </row>
      </sheetData>
      <sheetData sheetId="6">
        <row r="49">
          <cell r="F49">
            <v>3</v>
          </cell>
        </row>
        <row r="65">
          <cell r="F65">
            <v>270</v>
          </cell>
        </row>
      </sheetData>
      <sheetData sheetId="7">
        <row r="1">
          <cell r="B1"/>
          <cell r="C1"/>
          <cell r="D1"/>
          <cell r="E1"/>
          <cell r="F1"/>
          <cell r="G1"/>
          <cell r="H1"/>
        </row>
        <row r="2">
          <cell r="A2" t="str">
            <v>EM PAPEL TIMBRADO</v>
          </cell>
          <cell r="B2"/>
          <cell r="C2"/>
          <cell r="D2"/>
          <cell r="E2"/>
          <cell r="F2"/>
          <cell r="G2"/>
          <cell r="H2"/>
        </row>
        <row r="3">
          <cell r="A3"/>
          <cell r="B3"/>
          <cell r="C3"/>
          <cell r="D3"/>
          <cell r="E3"/>
          <cell r="F3"/>
          <cell r="G3"/>
          <cell r="H3"/>
        </row>
        <row r="4">
          <cell r="B4"/>
          <cell r="C4"/>
          <cell r="D4"/>
          <cell r="E4"/>
          <cell r="F4"/>
          <cell r="G4"/>
          <cell r="H4"/>
        </row>
        <row r="5">
          <cell r="A5"/>
          <cell r="B5"/>
          <cell r="C5" t="str">
            <v>PLANILHA ORÇAMENTÁRIA</v>
          </cell>
          <cell r="D5"/>
          <cell r="E5"/>
          <cell r="F5"/>
          <cell r="G5"/>
          <cell r="H5"/>
        </row>
        <row r="6">
          <cell r="A6"/>
          <cell r="B6"/>
          <cell r="C6"/>
          <cell r="D6"/>
          <cell r="E6"/>
          <cell r="F6"/>
          <cell r="G6"/>
          <cell r="H6"/>
        </row>
        <row r="7">
          <cell r="A7" t="str">
            <v>PROGRAMA - SDR:</v>
          </cell>
          <cell r="B7"/>
          <cell r="C7" t="str">
            <v>CALÇADAS ACESSÍVEIS</v>
          </cell>
          <cell r="D7" t="str">
            <v xml:space="preserve">MUNICIPIO </v>
          </cell>
          <cell r="E7"/>
          <cell r="F7" t="str">
            <v>PEDRO DE TOLEDO</v>
          </cell>
          <cell r="G7"/>
          <cell r="H7"/>
        </row>
        <row r="8">
          <cell r="A8" t="str">
            <v>DEMANDA Nº:</v>
          </cell>
          <cell r="B8"/>
          <cell r="C8">
            <v>33816</v>
          </cell>
          <cell r="D8"/>
          <cell r="E8"/>
          <cell r="F8"/>
          <cell r="G8"/>
          <cell r="H8"/>
        </row>
        <row r="9">
          <cell r="A9" t="str">
            <v>LOCAL DA OBRA:</v>
          </cell>
          <cell r="B9"/>
          <cell r="C9" t="str">
            <v>AV. ARIADNE GUIMARÃES (ESCOLA PICA PAU) - CENTRO</v>
          </cell>
          <cell r="D9"/>
          <cell r="E9"/>
          <cell r="F9"/>
          <cell r="G9"/>
          <cell r="H9"/>
        </row>
        <row r="10">
          <cell r="A10" t="str">
            <v>DATA BASE: FEVEREIRO/22</v>
          </cell>
          <cell r="B10"/>
          <cell r="C10"/>
          <cell r="D10" t="str">
            <v>BDI</v>
          </cell>
          <cell r="E10">
            <v>25</v>
          </cell>
          <cell r="F10" t="str">
            <v>%</v>
          </cell>
          <cell r="G10"/>
          <cell r="H10"/>
        </row>
        <row r="11">
          <cell r="B11"/>
          <cell r="C11"/>
          <cell r="D11"/>
          <cell r="E11"/>
          <cell r="F11"/>
          <cell r="G11"/>
          <cell r="H11"/>
        </row>
        <row r="12">
          <cell r="A12" t="str">
            <v>Item</v>
          </cell>
          <cell r="B12" t="str">
            <v>Código</v>
          </cell>
          <cell r="C12" t="str">
            <v>DISCRIMINAÇÃO</v>
          </cell>
          <cell r="D12" t="str">
            <v>Unid.</v>
          </cell>
          <cell r="E12" t="str">
            <v>Quant. Unit.</v>
          </cell>
          <cell r="F12" t="str">
            <v>Quant.</v>
          </cell>
          <cell r="G12" t="str">
            <v>Vr. Unit. R$
Estimado</v>
          </cell>
          <cell r="H12" t="str">
            <v>TOTAL R$ 
ESTIMADO</v>
          </cell>
        </row>
        <row r="13">
          <cell r="A13"/>
          <cell r="B13"/>
          <cell r="C13"/>
          <cell r="D13"/>
          <cell r="E13"/>
          <cell r="F13"/>
          <cell r="G13"/>
          <cell r="H13"/>
        </row>
        <row r="14">
          <cell r="A14"/>
          <cell r="B14"/>
          <cell r="C14" t="str">
            <v xml:space="preserve"> </v>
          </cell>
          <cell r="D14" t="str">
            <v xml:space="preserve"> </v>
          </cell>
          <cell r="E14"/>
          <cell r="F14"/>
          <cell r="G14" t="str">
            <v xml:space="preserve"> </v>
          </cell>
          <cell r="H14" t="str">
            <v xml:space="preserve"> </v>
          </cell>
        </row>
        <row r="15">
          <cell r="A15" t="str">
            <v>01</v>
          </cell>
          <cell r="B15"/>
          <cell r="C15" t="str">
            <v>CALÇADAS ACESSÍVEIS COM LARGURA INFERIOR A 2,50M -DETALHE 1/2</v>
          </cell>
          <cell r="D15" t="str">
            <v xml:space="preserve"> </v>
          </cell>
          <cell r="E15"/>
          <cell r="F15"/>
          <cell r="G15"/>
          <cell r="H15"/>
        </row>
        <row r="16">
          <cell r="A16" t="str">
            <v>01.01</v>
          </cell>
          <cell r="B16"/>
          <cell r="C16" t="str">
            <v>RAMPA -DETALHE 1/2</v>
          </cell>
          <cell r="D16" t="str">
            <v xml:space="preserve">UN </v>
          </cell>
          <cell r="E16"/>
          <cell r="F16"/>
          <cell r="G16"/>
          <cell r="H16">
            <v>0</v>
          </cell>
        </row>
        <row r="17">
          <cell r="A17"/>
          <cell r="B17"/>
          <cell r="C17" t="str">
            <v>largura</v>
          </cell>
          <cell r="D17" t="str">
            <v>m</v>
          </cell>
          <cell r="E17"/>
          <cell r="F17"/>
          <cell r="G17" t="str">
            <v xml:space="preserve"> </v>
          </cell>
          <cell r="H17" t="str">
            <v xml:space="preserve"> </v>
          </cell>
        </row>
        <row r="18">
          <cell r="A18"/>
          <cell r="B18"/>
          <cell r="C18" t="str">
            <v>comprimento</v>
          </cell>
          <cell r="D18" t="str">
            <v>m</v>
          </cell>
          <cell r="E18">
            <v>5.7</v>
          </cell>
          <cell r="F18"/>
          <cell r="G18" t="str">
            <v xml:space="preserve"> </v>
          </cell>
          <cell r="H18" t="str">
            <v xml:space="preserve"> </v>
          </cell>
        </row>
        <row r="19">
          <cell r="A19" t="str">
            <v>01.01.01</v>
          </cell>
          <cell r="B19" t="str">
            <v>04.40.030</v>
          </cell>
          <cell r="C19" t="str">
            <v>Retirada manual de guia pré-moldada, inclusive limpeza e empilhamento</v>
          </cell>
          <cell r="D19" t="str">
            <v>M</v>
          </cell>
          <cell r="E19">
            <v>5.7</v>
          </cell>
          <cell r="F19">
            <v>0</v>
          </cell>
          <cell r="G19">
            <v>6.7</v>
          </cell>
          <cell r="H19">
            <v>0</v>
          </cell>
        </row>
        <row r="20">
          <cell r="A20" t="str">
            <v>01.01.02</v>
          </cell>
          <cell r="B20" t="str">
            <v>03.01.020</v>
          </cell>
          <cell r="C20" t="str">
            <v>Demolição manual de concreto simples</v>
          </cell>
          <cell r="D20" t="str">
            <v>M3</v>
          </cell>
          <cell r="E20">
            <v>0</v>
          </cell>
          <cell r="F20">
            <v>0</v>
          </cell>
          <cell r="G20">
            <v>184.25</v>
          </cell>
          <cell r="H20">
            <v>0</v>
          </cell>
        </row>
        <row r="21">
          <cell r="A21" t="str">
            <v>01.01.03</v>
          </cell>
          <cell r="B21" t="str">
            <v>06.02.020</v>
          </cell>
          <cell r="C21" t="str">
            <v>Escavação manual em solo de 1ª e 2ª categoria em vala ou cava até 1,5 m</v>
          </cell>
          <cell r="D21" t="str">
            <v>M3</v>
          </cell>
          <cell r="E21">
            <v>0</v>
          </cell>
          <cell r="F21">
            <v>0</v>
          </cell>
          <cell r="G21">
            <v>50.25</v>
          </cell>
          <cell r="H21">
            <v>0</v>
          </cell>
        </row>
        <row r="22">
          <cell r="A22" t="str">
            <v>01.01.04</v>
          </cell>
          <cell r="B22" t="str">
            <v>05.07.040</v>
          </cell>
          <cell r="C22" t="str">
            <v>Remoção de entulho separado de obra com caçamba metálica - terra, alvenaria, concreto, argamassa, madeira, papel, plástico ou metal</v>
          </cell>
          <cell r="D22" t="str">
            <v>M3</v>
          </cell>
          <cell r="E22">
            <v>0</v>
          </cell>
          <cell r="F22">
            <v>0</v>
          </cell>
          <cell r="G22">
            <v>88.24</v>
          </cell>
          <cell r="H22">
            <v>0</v>
          </cell>
        </row>
        <row r="23">
          <cell r="A23" t="str">
            <v>01.01.05</v>
          </cell>
          <cell r="B23" t="str">
            <v>11.18.040</v>
          </cell>
          <cell r="C23" t="str">
            <v>Lastro de pedra britada</v>
          </cell>
          <cell r="D23" t="str">
            <v>M3</v>
          </cell>
          <cell r="E23">
            <v>0</v>
          </cell>
          <cell r="F23">
            <v>0</v>
          </cell>
          <cell r="G23">
            <v>139.27000000000001</v>
          </cell>
          <cell r="H23">
            <v>0</v>
          </cell>
        </row>
        <row r="24">
          <cell r="A24" t="str">
            <v>01.01.06</v>
          </cell>
          <cell r="B24" t="str">
            <v>10.02.020</v>
          </cell>
          <cell r="C24" t="str">
            <v>Armadura em tela soldada de aço</v>
          </cell>
          <cell r="D24" t="str">
            <v>KG</v>
          </cell>
          <cell r="E24">
            <v>0</v>
          </cell>
          <cell r="F24">
            <v>0</v>
          </cell>
          <cell r="G24">
            <v>13.86</v>
          </cell>
          <cell r="H24">
            <v>0</v>
          </cell>
        </row>
        <row r="25">
          <cell r="A25" t="str">
            <v>01.01.07</v>
          </cell>
          <cell r="B25" t="str">
            <v>17.05.100</v>
          </cell>
          <cell r="C25" t="str">
            <v>Piso com requadro em concreto simples com controle de fck= 25 MPa</v>
          </cell>
          <cell r="D25" t="str">
            <v>M3</v>
          </cell>
          <cell r="E25">
            <v>0</v>
          </cell>
          <cell r="F25">
            <v>0</v>
          </cell>
          <cell r="G25">
            <v>816.06</v>
          </cell>
          <cell r="H25">
            <v>0</v>
          </cell>
        </row>
        <row r="26">
          <cell r="A26" t="str">
            <v>01.01.08</v>
          </cell>
          <cell r="B26" t="str">
            <v>17.03.020</v>
          </cell>
          <cell r="C26" t="str">
            <v>Cimentado desempenado</v>
          </cell>
          <cell r="D26" t="str">
            <v>M2</v>
          </cell>
          <cell r="E26">
            <v>-0.45</v>
          </cell>
          <cell r="F26">
            <v>0</v>
          </cell>
          <cell r="G26">
            <v>28.43</v>
          </cell>
          <cell r="H26">
            <v>0</v>
          </cell>
        </row>
        <row r="27">
          <cell r="A27" t="str">
            <v>01.01.09</v>
          </cell>
          <cell r="B27" t="str">
            <v>30.04.032</v>
          </cell>
          <cell r="C27" t="str">
            <v>Piso em ladrilho hidráulico podotátil várias cores (30x30cm), assentado com argamassa mista</v>
          </cell>
          <cell r="D27" t="str">
            <v>M2</v>
          </cell>
          <cell r="E27">
            <v>0.45</v>
          </cell>
          <cell r="F27">
            <v>0</v>
          </cell>
          <cell r="G27">
            <v>177.44</v>
          </cell>
          <cell r="H27">
            <v>0</v>
          </cell>
        </row>
        <row r="28">
          <cell r="A28" t="str">
            <v>01.01.10</v>
          </cell>
          <cell r="B28" t="str">
            <v>54.06.110</v>
          </cell>
          <cell r="C28" t="str">
            <v>Base em concreto com fck de 25 MPa, para guias, sarjetas ou sarjetões</v>
          </cell>
          <cell r="D28" t="str">
            <v>M3</v>
          </cell>
          <cell r="E28">
            <v>0.05</v>
          </cell>
          <cell r="F28">
            <v>0</v>
          </cell>
          <cell r="G28">
            <v>465.54</v>
          </cell>
          <cell r="H28">
            <v>0</v>
          </cell>
        </row>
        <row r="29">
          <cell r="A29" t="str">
            <v>01.01.11</v>
          </cell>
          <cell r="B29" t="str">
            <v>54.20.100</v>
          </cell>
          <cell r="C29" t="str">
            <v>Reassentamento de guia pré-moldada reta e/ou curva</v>
          </cell>
          <cell r="D29" t="str">
            <v>M</v>
          </cell>
          <cell r="E29">
            <v>5.7</v>
          </cell>
          <cell r="F29">
            <v>0</v>
          </cell>
          <cell r="G29">
            <v>18.329999999999998</v>
          </cell>
          <cell r="H29">
            <v>0</v>
          </cell>
        </row>
        <row r="30">
          <cell r="A30"/>
          <cell r="B30"/>
          <cell r="C30" t="str">
            <v xml:space="preserve"> </v>
          </cell>
          <cell r="D30" t="str">
            <v xml:space="preserve"> </v>
          </cell>
          <cell r="E30"/>
          <cell r="F30"/>
          <cell r="G30" t="str">
            <v/>
          </cell>
          <cell r="H30" t="str">
            <v xml:space="preserve"> </v>
          </cell>
        </row>
        <row r="31">
          <cell r="A31" t="str">
            <v>01.02</v>
          </cell>
          <cell r="B31"/>
          <cell r="C31" t="str">
            <v>CALÇADA - DETALHE 1/2</v>
          </cell>
          <cell r="D31" t="str">
            <v>M2</v>
          </cell>
          <cell r="E31"/>
          <cell r="F31"/>
          <cell r="G31" t="str">
            <v/>
          </cell>
          <cell r="H31">
            <v>0</v>
          </cell>
        </row>
        <row r="32">
          <cell r="A32" t="str">
            <v>01.02.01</v>
          </cell>
          <cell r="B32" t="str">
            <v>03.01.020</v>
          </cell>
          <cell r="C32" t="str">
            <v>Demolição manual de concreto simples</v>
          </cell>
          <cell r="D32" t="str">
            <v>M3</v>
          </cell>
          <cell r="E32">
            <v>0.08</v>
          </cell>
          <cell r="F32">
            <v>0</v>
          </cell>
          <cell r="G32">
            <v>184.25</v>
          </cell>
          <cell r="H32">
            <v>0</v>
          </cell>
        </row>
        <row r="33">
          <cell r="A33" t="str">
            <v>01.02.02</v>
          </cell>
          <cell r="B33" t="str">
            <v>05.07.040</v>
          </cell>
          <cell r="C33" t="str">
            <v>Remoção de entulho separado de obra com caçamba metálica - terra, alvenaria, concreto, argamassa, madeira, papel, plástico ou metal</v>
          </cell>
          <cell r="D33" t="str">
            <v>M3</v>
          </cell>
          <cell r="E33">
            <v>0.09</v>
          </cell>
          <cell r="F33">
            <v>0</v>
          </cell>
          <cell r="G33">
            <v>88.24</v>
          </cell>
          <cell r="H33">
            <v>0</v>
          </cell>
        </row>
        <row r="34">
          <cell r="A34" t="str">
            <v>01.02.03</v>
          </cell>
          <cell r="B34" t="str">
            <v>11.18.040</v>
          </cell>
          <cell r="C34" t="str">
            <v>Lastro de pedra britada</v>
          </cell>
          <cell r="D34" t="str">
            <v>M3</v>
          </cell>
          <cell r="E34">
            <v>0.03</v>
          </cell>
          <cell r="F34">
            <v>0</v>
          </cell>
          <cell r="G34">
            <v>139.27000000000001</v>
          </cell>
          <cell r="H34">
            <v>0</v>
          </cell>
        </row>
        <row r="35">
          <cell r="A35" t="str">
            <v>01.02.04</v>
          </cell>
          <cell r="B35" t="str">
            <v>10.02.020</v>
          </cell>
          <cell r="C35" t="str">
            <v>Armadura em tela soldada de aço</v>
          </cell>
          <cell r="D35" t="str">
            <v>KG</v>
          </cell>
          <cell r="E35">
            <v>0.97</v>
          </cell>
          <cell r="F35">
            <v>0</v>
          </cell>
          <cell r="G35">
            <v>13.86</v>
          </cell>
          <cell r="H35">
            <v>0</v>
          </cell>
        </row>
        <row r="36">
          <cell r="A36" t="str">
            <v>01.02.05</v>
          </cell>
          <cell r="B36" t="str">
            <v>17.05.100</v>
          </cell>
          <cell r="C36" t="str">
            <v>Piso com requadro em concreto simples com controle de fck= 25 MPa</v>
          </cell>
          <cell r="D36" t="str">
            <v>M3</v>
          </cell>
          <cell r="E36">
            <v>7.0000000000000007E-2</v>
          </cell>
          <cell r="F36">
            <v>0</v>
          </cell>
          <cell r="G36">
            <v>816.06</v>
          </cell>
          <cell r="H36">
            <v>0</v>
          </cell>
        </row>
        <row r="37">
          <cell r="A37" t="str">
            <v>01.02.06</v>
          </cell>
          <cell r="B37" t="str">
            <v>17.03.020</v>
          </cell>
          <cell r="C37" t="str">
            <v>Cimentado desempenado</v>
          </cell>
          <cell r="D37" t="str">
            <v>M2</v>
          </cell>
          <cell r="E37"/>
          <cell r="F37">
            <v>0</v>
          </cell>
          <cell r="G37">
            <v>28.43</v>
          </cell>
          <cell r="H37">
            <v>0</v>
          </cell>
        </row>
        <row r="38">
          <cell r="A38"/>
          <cell r="B38"/>
          <cell r="C38"/>
          <cell r="D38"/>
          <cell r="E38"/>
          <cell r="F38"/>
          <cell r="G38" t="str">
            <v/>
          </cell>
          <cell r="H38"/>
        </row>
        <row r="39">
          <cell r="A39" t="str">
            <v>01.03</v>
          </cell>
          <cell r="B39"/>
          <cell r="C39" t="str">
            <v>PISO PODOTÁTIL - DETALHE 1/2</v>
          </cell>
          <cell r="D39" t="str">
            <v>M</v>
          </cell>
          <cell r="E39"/>
          <cell r="F39"/>
          <cell r="G39" t="str">
            <v/>
          </cell>
          <cell r="H39">
            <v>0</v>
          </cell>
        </row>
        <row r="40">
          <cell r="A40" t="str">
            <v>01.03.01</v>
          </cell>
          <cell r="B40" t="str">
            <v>30.04.032</v>
          </cell>
          <cell r="C40" t="str">
            <v>Piso em ladrilho hidráulico podotátil várias cores (30x30cm), assentado com argamassa mista</v>
          </cell>
          <cell r="D40" t="str">
            <v>M2</v>
          </cell>
          <cell r="E40">
            <v>0.3</v>
          </cell>
          <cell r="F40">
            <v>0</v>
          </cell>
          <cell r="G40">
            <v>177.44</v>
          </cell>
          <cell r="H40">
            <v>0</v>
          </cell>
        </row>
        <row r="41">
          <cell r="A41"/>
          <cell r="B41"/>
          <cell r="C41" t="str">
            <v xml:space="preserve"> </v>
          </cell>
          <cell r="D41" t="str">
            <v xml:space="preserve"> </v>
          </cell>
          <cell r="E41"/>
          <cell r="F41"/>
          <cell r="G41" t="str">
            <v/>
          </cell>
          <cell r="H41" t="str">
            <v xml:space="preserve"> </v>
          </cell>
        </row>
        <row r="42">
          <cell r="A42" t="str">
            <v>01.04</v>
          </cell>
          <cell r="B42"/>
          <cell r="C42" t="str">
            <v>PISO PODOTÁTIL SOBRE CONCRETO EXISTENTE - DETALHE 1/2</v>
          </cell>
          <cell r="D42" t="str">
            <v>M</v>
          </cell>
          <cell r="E42"/>
          <cell r="F42"/>
          <cell r="G42" t="str">
            <v/>
          </cell>
          <cell r="H42">
            <v>0</v>
          </cell>
        </row>
        <row r="43">
          <cell r="A43" t="str">
            <v>01.04.01</v>
          </cell>
          <cell r="B43" t="str">
            <v>03.01.020</v>
          </cell>
          <cell r="C43" t="str">
            <v>Demolição manual de concreto simples</v>
          </cell>
          <cell r="D43" t="str">
            <v>M3</v>
          </cell>
          <cell r="E43">
            <v>0.03</v>
          </cell>
          <cell r="F43">
            <v>0</v>
          </cell>
          <cell r="G43">
            <v>184.25</v>
          </cell>
          <cell r="H43">
            <v>0</v>
          </cell>
        </row>
        <row r="44">
          <cell r="A44" t="str">
            <v>01.04.02</v>
          </cell>
          <cell r="B44" t="str">
            <v>05.07.040</v>
          </cell>
          <cell r="C44" t="str">
            <v>Remoção de entulho separado de obra com caçamba metálica - terra, alvenaria, concreto, argamassa, madeira, papel, plástico ou metal</v>
          </cell>
          <cell r="D44" t="str">
            <v>M3</v>
          </cell>
          <cell r="E44">
            <v>0.03</v>
          </cell>
          <cell r="F44">
            <v>0</v>
          </cell>
          <cell r="G44">
            <v>88.24</v>
          </cell>
          <cell r="H44">
            <v>0</v>
          </cell>
        </row>
        <row r="45">
          <cell r="A45" t="str">
            <v>01.04.03</v>
          </cell>
          <cell r="B45" t="str">
            <v>17.01.060</v>
          </cell>
          <cell r="C45" t="str">
            <v>Regularização de piso com nata de cimento e bianco</v>
          </cell>
          <cell r="D45" t="str">
            <v>M2</v>
          </cell>
          <cell r="E45">
            <v>0.3</v>
          </cell>
          <cell r="F45">
            <v>0</v>
          </cell>
          <cell r="G45">
            <v>27.82</v>
          </cell>
          <cell r="H45">
            <v>0</v>
          </cell>
        </row>
        <row r="46">
          <cell r="A46" t="str">
            <v>01.04.04</v>
          </cell>
          <cell r="B46" t="str">
            <v>30.04.032</v>
          </cell>
          <cell r="C46" t="str">
            <v>Piso em ladrilho hidráulico podotátil várias cores (30x30cm), assentado com argamassa mista</v>
          </cell>
          <cell r="D46" t="str">
            <v>M2</v>
          </cell>
          <cell r="E46">
            <v>0.3</v>
          </cell>
          <cell r="F46">
            <v>0</v>
          </cell>
          <cell r="G46">
            <v>177.44</v>
          </cell>
          <cell r="H46">
            <v>0</v>
          </cell>
        </row>
        <row r="47">
          <cell r="A47"/>
          <cell r="B47"/>
          <cell r="C47"/>
          <cell r="D47"/>
          <cell r="E47"/>
          <cell r="F47"/>
          <cell r="G47" t="str">
            <v/>
          </cell>
          <cell r="H47"/>
        </row>
        <row r="48">
          <cell r="A48" t="str">
            <v>02</v>
          </cell>
          <cell r="B48"/>
          <cell r="C48" t="str">
            <v>CALÇADAS ACESSÍVEIS COM LARGURA SUPERIOR A 2,50M - DETALHE 3/4</v>
          </cell>
          <cell r="D48" t="str">
            <v xml:space="preserve"> </v>
          </cell>
          <cell r="E48"/>
          <cell r="F48"/>
          <cell r="G48" t="str">
            <v/>
          </cell>
          <cell r="H48"/>
        </row>
        <row r="49">
          <cell r="A49" t="str">
            <v>02.01</v>
          </cell>
          <cell r="B49"/>
          <cell r="C49" t="str">
            <v>RAMPA -DETALHE 3/4</v>
          </cell>
          <cell r="D49" t="str">
            <v xml:space="preserve">UN </v>
          </cell>
          <cell r="E49"/>
          <cell r="F49">
            <v>3</v>
          </cell>
          <cell r="G49" t="str">
            <v/>
          </cell>
          <cell r="H49">
            <v>2508.9564</v>
          </cell>
        </row>
        <row r="50">
          <cell r="A50"/>
          <cell r="B50"/>
          <cell r="C50" t="str">
            <v>largura</v>
          </cell>
          <cell r="D50" t="str">
            <v>m</v>
          </cell>
          <cell r="E50">
            <v>2.5</v>
          </cell>
          <cell r="F50"/>
          <cell r="G50" t="str">
            <v/>
          </cell>
          <cell r="H50" t="str">
            <v xml:space="preserve"> </v>
          </cell>
        </row>
        <row r="51">
          <cell r="A51"/>
          <cell r="B51"/>
          <cell r="C51" t="str">
            <v>comprimento menor</v>
          </cell>
          <cell r="D51" t="str">
            <v>m</v>
          </cell>
          <cell r="E51">
            <v>1.5</v>
          </cell>
          <cell r="F51"/>
          <cell r="G51" t="str">
            <v/>
          </cell>
          <cell r="H51" t="str">
            <v xml:space="preserve"> </v>
          </cell>
        </row>
        <row r="52">
          <cell r="A52"/>
          <cell r="B52"/>
          <cell r="C52" t="str">
            <v>comprimento maior</v>
          </cell>
          <cell r="D52" t="str">
            <v>m</v>
          </cell>
          <cell r="E52">
            <v>2.5</v>
          </cell>
          <cell r="F52"/>
          <cell r="G52" t="str">
            <v/>
          </cell>
          <cell r="H52" t="str">
            <v xml:space="preserve"> </v>
          </cell>
        </row>
        <row r="53">
          <cell r="A53" t="str">
            <v>02.01.01</v>
          </cell>
          <cell r="B53" t="str">
            <v>04.40.030</v>
          </cell>
          <cell r="C53" t="str">
            <v>Retirada manual de guia pré-moldada, inclusive limpeza e empilhamento</v>
          </cell>
          <cell r="D53" t="str">
            <v>M</v>
          </cell>
          <cell r="E53">
            <v>2.5</v>
          </cell>
          <cell r="F53">
            <v>7.5</v>
          </cell>
          <cell r="G53">
            <v>6.7</v>
          </cell>
          <cell r="H53">
            <v>50.25</v>
          </cell>
        </row>
        <row r="54">
          <cell r="A54" t="str">
            <v>02.01.02</v>
          </cell>
          <cell r="B54" t="str">
            <v>03.01.020</v>
          </cell>
          <cell r="C54" t="str">
            <v>Demolição manual de concreto simples</v>
          </cell>
          <cell r="D54" t="str">
            <v>M3</v>
          </cell>
          <cell r="E54">
            <v>0.25</v>
          </cell>
          <cell r="F54">
            <v>0.75</v>
          </cell>
          <cell r="G54">
            <v>184.25</v>
          </cell>
          <cell r="H54">
            <v>138.1875</v>
          </cell>
        </row>
        <row r="55">
          <cell r="A55" t="str">
            <v>02.01.03</v>
          </cell>
          <cell r="B55" t="str">
            <v>06.02.020</v>
          </cell>
          <cell r="C55" t="str">
            <v>Escavação manual em solo de 1ª e 2ª categoria em vala ou cava até 1,5 m</v>
          </cell>
          <cell r="D55" t="str">
            <v>M3</v>
          </cell>
          <cell r="E55">
            <v>0.65</v>
          </cell>
          <cell r="F55">
            <v>1.9500000000000002</v>
          </cell>
          <cell r="G55">
            <v>50.25</v>
          </cell>
          <cell r="H55">
            <v>97.987500000000011</v>
          </cell>
        </row>
        <row r="56">
          <cell r="A56" t="str">
            <v>02.01.04</v>
          </cell>
          <cell r="B56" t="str">
            <v>05.07.040</v>
          </cell>
          <cell r="C56" t="str">
            <v>Remoção de entulho separado de obra com caçamba metálica - terra, alvenaria, concreto, argamassa, madeira, papel, plástico ou metal</v>
          </cell>
          <cell r="D56" t="str">
            <v>M3</v>
          </cell>
          <cell r="E56">
            <v>1.1399999999999999</v>
          </cell>
          <cell r="F56">
            <v>3.42</v>
          </cell>
          <cell r="G56">
            <v>88.24</v>
          </cell>
          <cell r="H56">
            <v>301.7808</v>
          </cell>
        </row>
        <row r="57">
          <cell r="A57" t="str">
            <v>02.01.05</v>
          </cell>
          <cell r="B57" t="str">
            <v>11.18.040</v>
          </cell>
          <cell r="C57" t="str">
            <v>Lastro de pedra britada</v>
          </cell>
          <cell r="D57" t="str">
            <v>M3</v>
          </cell>
          <cell r="E57">
            <v>0.15</v>
          </cell>
          <cell r="F57">
            <v>0.44999999999999996</v>
          </cell>
          <cell r="G57">
            <v>139.27000000000001</v>
          </cell>
          <cell r="H57">
            <v>62.671500000000002</v>
          </cell>
        </row>
        <row r="58">
          <cell r="A58" t="str">
            <v>02.01.06</v>
          </cell>
          <cell r="B58" t="str">
            <v>10.02.020</v>
          </cell>
          <cell r="C58" t="str">
            <v>Armadura em tela soldada de aço</v>
          </cell>
          <cell r="D58" t="str">
            <v>KG</v>
          </cell>
          <cell r="E58">
            <v>4.8499999999999996</v>
          </cell>
          <cell r="F58">
            <v>14.549999999999999</v>
          </cell>
          <cell r="G58">
            <v>13.86</v>
          </cell>
          <cell r="H58">
            <v>201.66299999999998</v>
          </cell>
        </row>
        <row r="59">
          <cell r="A59" t="str">
            <v>02.01.07</v>
          </cell>
          <cell r="B59" t="str">
            <v>17.05.100</v>
          </cell>
          <cell r="C59" t="str">
            <v>Piso com requadro em concreto simples com controle de fck= 25 MPa</v>
          </cell>
          <cell r="D59" t="str">
            <v>M3</v>
          </cell>
          <cell r="E59">
            <v>0.35</v>
          </cell>
          <cell r="F59">
            <v>1.0499999999999998</v>
          </cell>
          <cell r="G59">
            <v>816.06</v>
          </cell>
          <cell r="H59">
            <v>856.86299999999983</v>
          </cell>
        </row>
        <row r="60">
          <cell r="A60" t="str">
            <v>02.01.08</v>
          </cell>
          <cell r="B60" t="str">
            <v>17.03.020</v>
          </cell>
          <cell r="C60" t="str">
            <v>Cimentado desempenado</v>
          </cell>
          <cell r="D60" t="str">
            <v>M2</v>
          </cell>
          <cell r="E60">
            <v>4.25</v>
          </cell>
          <cell r="F60">
            <v>12.75</v>
          </cell>
          <cell r="G60">
            <v>28.43</v>
          </cell>
          <cell r="H60">
            <v>362.48250000000002</v>
          </cell>
        </row>
        <row r="61">
          <cell r="A61" t="str">
            <v>02.01.09</v>
          </cell>
          <cell r="B61" t="str">
            <v>30.04.032</v>
          </cell>
          <cell r="C61" t="str">
            <v>Piso em ladrilho hidráulico podotátil várias cores (30x30cm), assentado com argamassa mista</v>
          </cell>
          <cell r="D61" t="str">
            <v>M2</v>
          </cell>
          <cell r="E61">
            <v>0.75</v>
          </cell>
          <cell r="F61">
            <v>2.25</v>
          </cell>
          <cell r="G61">
            <v>177.44</v>
          </cell>
          <cell r="H61">
            <v>399.24</v>
          </cell>
        </row>
        <row r="62">
          <cell r="A62" t="str">
            <v>02.01.10</v>
          </cell>
          <cell r="B62" t="str">
            <v>54.06.110</v>
          </cell>
          <cell r="C62" t="str">
            <v>Base em concreto com fck de 25 MPa, para guias, sarjetas ou sarjetões</v>
          </cell>
          <cell r="D62" t="str">
            <v>M3</v>
          </cell>
          <cell r="E62">
            <v>0.02</v>
          </cell>
          <cell r="F62">
            <v>0.06</v>
          </cell>
          <cell r="G62">
            <v>465.54</v>
          </cell>
          <cell r="H62">
            <v>27.932400000000001</v>
          </cell>
        </row>
        <row r="63">
          <cell r="A63" t="str">
            <v>02.01.11</v>
          </cell>
          <cell r="B63" t="str">
            <v>54.20.100</v>
          </cell>
          <cell r="C63" t="str">
            <v>Reassentamento de guia pré-moldada reta e/ou curva</v>
          </cell>
          <cell r="D63" t="str">
            <v>M</v>
          </cell>
          <cell r="E63">
            <v>0.18</v>
          </cell>
          <cell r="F63">
            <v>0.54</v>
          </cell>
          <cell r="G63">
            <v>18.329999999999998</v>
          </cell>
          <cell r="H63">
            <v>9.8981999999999992</v>
          </cell>
        </row>
        <row r="64">
          <cell r="A64"/>
          <cell r="B64"/>
          <cell r="C64"/>
          <cell r="D64"/>
          <cell r="E64"/>
          <cell r="F64"/>
          <cell r="G64" t="str">
            <v/>
          </cell>
          <cell r="H64"/>
        </row>
        <row r="65">
          <cell r="A65" t="str">
            <v>02.02</v>
          </cell>
          <cell r="B65"/>
          <cell r="C65" t="str">
            <v>CALÇADA - DETALHE 3/4</v>
          </cell>
          <cell r="D65" t="str">
            <v>M2</v>
          </cell>
          <cell r="E65"/>
          <cell r="F65">
            <v>190</v>
          </cell>
          <cell r="G65" t="str">
            <v/>
          </cell>
          <cell r="H65">
            <v>23264.834999999999</v>
          </cell>
        </row>
        <row r="66">
          <cell r="A66" t="str">
            <v>02.02.01</v>
          </cell>
          <cell r="B66" t="str">
            <v>03.01.020</v>
          </cell>
          <cell r="C66" t="str">
            <v>Demolição manual de concreto simples</v>
          </cell>
          <cell r="D66" t="str">
            <v>M3</v>
          </cell>
          <cell r="E66">
            <v>0.08</v>
          </cell>
          <cell r="F66">
            <v>15.200000000000001</v>
          </cell>
          <cell r="G66">
            <v>184.25</v>
          </cell>
          <cell r="H66">
            <v>2800.6000000000004</v>
          </cell>
        </row>
        <row r="67">
          <cell r="A67" t="str">
            <v>02.02.02</v>
          </cell>
          <cell r="B67" t="str">
            <v>05.07.040</v>
          </cell>
          <cell r="C67" t="str">
            <v>Remoção de entulho separado de obra com caçamba metálica - terra, alvenaria, concreto, argamassa, madeira, papel, plástico ou metal</v>
          </cell>
          <cell r="D67" t="str">
            <v>M3</v>
          </cell>
          <cell r="E67">
            <v>0.09</v>
          </cell>
          <cell r="F67">
            <v>17.099999999999998</v>
          </cell>
          <cell r="G67">
            <v>88.24</v>
          </cell>
          <cell r="H67">
            <v>1508.9039999999998</v>
          </cell>
        </row>
        <row r="68">
          <cell r="A68" t="str">
            <v>02.02.03</v>
          </cell>
          <cell r="B68" t="str">
            <v>11.18.040</v>
          </cell>
          <cell r="C68" t="str">
            <v>Lastro de pedra britada</v>
          </cell>
          <cell r="D68" t="str">
            <v>M3</v>
          </cell>
          <cell r="E68">
            <v>0.03</v>
          </cell>
          <cell r="F68">
            <v>5.7</v>
          </cell>
          <cell r="G68">
            <v>139.27000000000001</v>
          </cell>
          <cell r="H68">
            <v>793.83900000000006</v>
          </cell>
        </row>
        <row r="69">
          <cell r="A69" t="str">
            <v>02.02.04</v>
          </cell>
          <cell r="B69" t="str">
            <v>10.02.020</v>
          </cell>
          <cell r="C69" t="str">
            <v>Armadura em tela soldada de aço</v>
          </cell>
          <cell r="D69" t="str">
            <v>KG</v>
          </cell>
          <cell r="E69">
            <v>0.97</v>
          </cell>
          <cell r="F69">
            <v>184.29999999999998</v>
          </cell>
          <cell r="G69">
            <v>13.86</v>
          </cell>
          <cell r="H69">
            <v>2554.3979999999997</v>
          </cell>
        </row>
        <row r="70">
          <cell r="A70" t="str">
            <v>02.02.05</v>
          </cell>
          <cell r="B70" t="str">
            <v>17.05.100</v>
          </cell>
          <cell r="C70" t="str">
            <v>Piso com requadro em concreto simples com controle de fck= 25 MPa</v>
          </cell>
          <cell r="D70" t="str">
            <v>M3</v>
          </cell>
          <cell r="E70">
            <v>7.0000000000000007E-2</v>
          </cell>
          <cell r="F70">
            <v>13.3</v>
          </cell>
          <cell r="G70">
            <v>816.06</v>
          </cell>
          <cell r="H70">
            <v>10853.598</v>
          </cell>
        </row>
        <row r="71">
          <cell r="A71" t="str">
            <v>02.02.06</v>
          </cell>
          <cell r="B71" t="str">
            <v>17.03.020</v>
          </cell>
          <cell r="C71" t="str">
            <v>Cimentado desempenado</v>
          </cell>
          <cell r="D71" t="str">
            <v>M2</v>
          </cell>
          <cell r="E71"/>
          <cell r="F71">
            <v>167.2</v>
          </cell>
          <cell r="G71">
            <v>28.43</v>
          </cell>
          <cell r="H71">
            <v>4753.4959999999992</v>
          </cell>
        </row>
        <row r="72">
          <cell r="A72"/>
          <cell r="B72"/>
          <cell r="C72"/>
          <cell r="D72"/>
          <cell r="E72"/>
          <cell r="F72"/>
          <cell r="G72" t="str">
            <v/>
          </cell>
          <cell r="H72"/>
        </row>
        <row r="73">
          <cell r="A73" t="str">
            <v>02.03</v>
          </cell>
          <cell r="B73"/>
          <cell r="C73" t="str">
            <v>PISO PODOTÁTIL 30x30cm - DETALHE 3/4</v>
          </cell>
          <cell r="D73" t="str">
            <v>M</v>
          </cell>
          <cell r="E73"/>
          <cell r="F73">
            <v>76</v>
          </cell>
          <cell r="G73" t="str">
            <v/>
          </cell>
          <cell r="H73">
            <v>4045.6320000000001</v>
          </cell>
        </row>
        <row r="74">
          <cell r="A74" t="str">
            <v>02.03.01</v>
          </cell>
          <cell r="B74" t="str">
            <v>30.04.032</v>
          </cell>
          <cell r="C74" t="str">
            <v>Piso em ladrilho hidráulico podotátil várias cores (30x30cm), assentado com argamassa mista</v>
          </cell>
          <cell r="D74" t="str">
            <v>M2</v>
          </cell>
          <cell r="E74">
            <v>0.3</v>
          </cell>
          <cell r="F74">
            <v>22.8</v>
          </cell>
          <cell r="G74">
            <v>177.44</v>
          </cell>
          <cell r="H74">
            <v>4045.6320000000001</v>
          </cell>
        </row>
        <row r="75">
          <cell r="A75"/>
          <cell r="B75"/>
          <cell r="C75" t="str">
            <v xml:space="preserve"> </v>
          </cell>
          <cell r="D75" t="str">
            <v xml:space="preserve"> </v>
          </cell>
          <cell r="E75"/>
          <cell r="F75"/>
          <cell r="G75" t="str">
            <v/>
          </cell>
          <cell r="H75" t="str">
            <v xml:space="preserve"> </v>
          </cell>
        </row>
        <row r="76">
          <cell r="A76" t="str">
            <v>02.04</v>
          </cell>
          <cell r="B76"/>
          <cell r="C76" t="str">
            <v>PISO PODOTÁTIL 30x30cm SOBRE CONCRETO EXISTENTE - DETALHE 3/4</v>
          </cell>
          <cell r="D76" t="str">
            <v>M</v>
          </cell>
          <cell r="E76"/>
          <cell r="F76"/>
          <cell r="G76" t="str">
            <v/>
          </cell>
          <cell r="H76">
            <v>0</v>
          </cell>
        </row>
        <row r="77">
          <cell r="A77" t="str">
            <v>02.04.01</v>
          </cell>
          <cell r="B77" t="str">
            <v>03.01.020</v>
          </cell>
          <cell r="C77" t="str">
            <v>Demolição manual de concreto simples</v>
          </cell>
          <cell r="D77" t="str">
            <v>M3</v>
          </cell>
          <cell r="E77">
            <v>0.03</v>
          </cell>
          <cell r="F77">
            <v>0</v>
          </cell>
          <cell r="G77">
            <v>184.25</v>
          </cell>
          <cell r="H77">
            <v>0</v>
          </cell>
        </row>
        <row r="78">
          <cell r="A78" t="str">
            <v>02.04.02</v>
          </cell>
          <cell r="B78" t="str">
            <v>05.07.040</v>
          </cell>
          <cell r="C78" t="str">
            <v>Remoção de entulho separado de obra com caçamba metálica - terra, alvenaria, concreto, argamassa, madeira, papel, plástico ou metal</v>
          </cell>
          <cell r="D78" t="str">
            <v>M3</v>
          </cell>
          <cell r="E78">
            <v>0.03</v>
          </cell>
          <cell r="F78">
            <v>0</v>
          </cell>
          <cell r="G78">
            <v>88.24</v>
          </cell>
          <cell r="H78">
            <v>0</v>
          </cell>
        </row>
        <row r="79">
          <cell r="A79" t="str">
            <v>02.04.03</v>
          </cell>
          <cell r="B79" t="str">
            <v>17.01.060</v>
          </cell>
          <cell r="C79" t="str">
            <v>Regularização de piso com nata de cimento e bianco</v>
          </cell>
          <cell r="D79" t="str">
            <v>M2</v>
          </cell>
          <cell r="E79">
            <v>0.3</v>
          </cell>
          <cell r="F79">
            <v>0</v>
          </cell>
          <cell r="G79">
            <v>27.82</v>
          </cell>
          <cell r="H79">
            <v>0</v>
          </cell>
        </row>
        <row r="80">
          <cell r="A80" t="str">
            <v>02.04.04</v>
          </cell>
          <cell r="B80" t="str">
            <v>30.04.032</v>
          </cell>
          <cell r="C80" t="str">
            <v>Piso em ladrilho hidráulico podotátil várias cores (30x30cm), assentado com argamassa mista</v>
          </cell>
          <cell r="D80" t="str">
            <v>M2</v>
          </cell>
          <cell r="E80">
            <v>0.3</v>
          </cell>
          <cell r="F80">
            <v>0</v>
          </cell>
          <cell r="G80">
            <v>177.44</v>
          </cell>
          <cell r="H80">
            <v>0</v>
          </cell>
        </row>
        <row r="81">
          <cell r="A81"/>
          <cell r="B81"/>
          <cell r="C81"/>
          <cell r="D81"/>
          <cell r="E81"/>
          <cell r="F81"/>
          <cell r="G81" t="str">
            <v/>
          </cell>
          <cell r="H81"/>
        </row>
        <row r="82">
          <cell r="A82" t="str">
            <v>03</v>
          </cell>
          <cell r="B82"/>
          <cell r="C82" t="str">
            <v>DEMOLIÇÃO/RETIRADA - AFERIR NO LOCAL</v>
          </cell>
          <cell r="D82"/>
          <cell r="E82"/>
          <cell r="F82"/>
          <cell r="G82" t="str">
            <v/>
          </cell>
          <cell r="H82">
            <v>0</v>
          </cell>
        </row>
        <row r="83">
          <cell r="A83" t="str">
            <v>03.01</v>
          </cell>
          <cell r="B83" t="str">
            <v>03.01.020</v>
          </cell>
          <cell r="C83" t="str">
            <v>Demolição manual de concreto simples</v>
          </cell>
          <cell r="D83" t="str">
            <v>M3</v>
          </cell>
          <cell r="E83"/>
          <cell r="F83"/>
          <cell r="G83">
            <v>184.25</v>
          </cell>
          <cell r="H83">
            <v>0</v>
          </cell>
        </row>
        <row r="84">
          <cell r="A84" t="str">
            <v>03.02</v>
          </cell>
          <cell r="B84" t="str">
            <v>03.01.040</v>
          </cell>
          <cell r="C84" t="str">
            <v>Demolição manual de concreto armado</v>
          </cell>
          <cell r="D84" t="str">
            <v>M3</v>
          </cell>
          <cell r="E84"/>
          <cell r="F84"/>
          <cell r="G84">
            <v>335</v>
          </cell>
          <cell r="H84">
            <v>0</v>
          </cell>
        </row>
        <row r="85">
          <cell r="A85" t="str">
            <v>03.03</v>
          </cell>
          <cell r="B85" t="str">
            <v>03.01.200</v>
          </cell>
          <cell r="C85" t="str">
            <v>Demolição mecanizada de concreto armado, inclusive fragmentação, carregamento, transporte até 1 quilômetro e descarregamento</v>
          </cell>
          <cell r="D85" t="str">
            <v>M3</v>
          </cell>
          <cell r="E85"/>
          <cell r="F85"/>
          <cell r="G85">
            <v>506.88</v>
          </cell>
          <cell r="H85">
            <v>0</v>
          </cell>
        </row>
        <row r="86">
          <cell r="A86" t="str">
            <v>03.04</v>
          </cell>
          <cell r="B86" t="str">
            <v>03.01.220</v>
          </cell>
          <cell r="C86" t="str">
            <v>Demolição mecanizada de concreto simples, inclusive fragmentação, carregamento, transporte até 1 quilômetro e descarregamento</v>
          </cell>
          <cell r="D86" t="str">
            <v>M3</v>
          </cell>
          <cell r="E86"/>
          <cell r="F86"/>
          <cell r="G86">
            <v>279.44</v>
          </cell>
          <cell r="H86">
            <v>0</v>
          </cell>
        </row>
        <row r="87">
          <cell r="A87" t="str">
            <v>03.05</v>
          </cell>
          <cell r="B87" t="str">
            <v>03.01.250</v>
          </cell>
          <cell r="C87" t="str">
            <v>Demolição mecanizada de pavimento ou piso em concreto, inclusive fragmentação e acomodação do material</v>
          </cell>
          <cell r="D87" t="str">
            <v>M2</v>
          </cell>
          <cell r="E87"/>
          <cell r="F87"/>
          <cell r="G87">
            <v>26.1</v>
          </cell>
          <cell r="H87">
            <v>0</v>
          </cell>
        </row>
        <row r="88">
          <cell r="A88" t="str">
            <v>03.06</v>
          </cell>
          <cell r="B88" t="str">
            <v>03.01.260</v>
          </cell>
          <cell r="C88" t="str">
            <v>Demolição mecanizada de sarjeta ou sarjetão, inclusive fragmentação, carregamento, transporte até 1 quilômetro e descarregamento</v>
          </cell>
          <cell r="D88" t="str">
            <v>M3</v>
          </cell>
          <cell r="E88"/>
          <cell r="F88"/>
          <cell r="G88">
            <v>275.33</v>
          </cell>
          <cell r="H88">
            <v>0</v>
          </cell>
        </row>
        <row r="89">
          <cell r="A89" t="str">
            <v>03.07</v>
          </cell>
          <cell r="B89" t="str">
            <v>03.03.020</v>
          </cell>
          <cell r="C89" t="str">
            <v>Apicoamento manual de piso, parede ou teto</v>
          </cell>
          <cell r="D89" t="str">
            <v>M2</v>
          </cell>
          <cell r="E89"/>
          <cell r="F89"/>
          <cell r="G89">
            <v>2.5099999999999998</v>
          </cell>
          <cell r="H89">
            <v>0</v>
          </cell>
        </row>
        <row r="90">
          <cell r="A90" t="str">
            <v>03.08</v>
          </cell>
          <cell r="B90" t="str">
            <v>03.06.060</v>
          </cell>
          <cell r="C90" t="str">
            <v>Desmonte (levantamento) mecanizado de pavimento em paralelepípedo ou lajota de concreto, inclusive acomodação do material</v>
          </cell>
          <cell r="D90" t="str">
            <v>M2</v>
          </cell>
          <cell r="E90"/>
          <cell r="F90"/>
          <cell r="G90">
            <v>9.73</v>
          </cell>
          <cell r="H90">
            <v>0</v>
          </cell>
        </row>
        <row r="91">
          <cell r="A91" t="str">
            <v>03.09</v>
          </cell>
          <cell r="B91" t="str">
            <v>03.07.050</v>
          </cell>
          <cell r="C91" t="str">
            <v>Fresagem de pavimento asfáltico com espessura até 5 cm, inclusive carregamento, transporte até 1 quilômetro e descarregamento</v>
          </cell>
          <cell r="D91" t="str">
            <v>M2</v>
          </cell>
          <cell r="E91"/>
          <cell r="F91"/>
          <cell r="G91">
            <v>9.68</v>
          </cell>
          <cell r="H91">
            <v>0</v>
          </cell>
        </row>
        <row r="92">
          <cell r="A92" t="str">
            <v>03.10</v>
          </cell>
          <cell r="B92" t="str">
            <v>03.07.070</v>
          </cell>
          <cell r="C92" t="str">
            <v>Fresagem de pavimento asfáltico com espessura até 5 cm, inclusive acomodação do material</v>
          </cell>
          <cell r="D92" t="str">
            <v>M2</v>
          </cell>
          <cell r="E92"/>
          <cell r="F92"/>
          <cell r="G92">
            <v>7.43</v>
          </cell>
          <cell r="H92">
            <v>0</v>
          </cell>
        </row>
        <row r="93">
          <cell r="A93" t="str">
            <v>03.11</v>
          </cell>
          <cell r="B93" t="str">
            <v>03.07.080</v>
          </cell>
          <cell r="C93" t="str">
            <v>Fresagem de pavimento asfáltico com espessura até 5 cm, inclusive remoção do material fresado até 10 quilômetros e varrição</v>
          </cell>
          <cell r="D93" t="str">
            <v>M2</v>
          </cell>
          <cell r="E93"/>
          <cell r="F93"/>
          <cell r="G93">
            <v>11.95</v>
          </cell>
          <cell r="H93">
            <v>0</v>
          </cell>
        </row>
        <row r="94">
          <cell r="A94" t="str">
            <v>03.12</v>
          </cell>
          <cell r="B94" t="str">
            <v>03.16.010</v>
          </cell>
          <cell r="C94" t="str">
            <v>Remoção de sinalização horizontal existente</v>
          </cell>
          <cell r="D94" t="str">
            <v>M2</v>
          </cell>
          <cell r="E94"/>
          <cell r="F94"/>
          <cell r="G94">
            <v>95.04</v>
          </cell>
          <cell r="H94">
            <v>0</v>
          </cell>
        </row>
        <row r="95">
          <cell r="A95" t="str">
            <v>03.13</v>
          </cell>
          <cell r="B95" t="str">
            <v>03.16.011</v>
          </cell>
          <cell r="C95" t="str">
            <v>Remoção de tacha/tachões</v>
          </cell>
          <cell r="D95" t="str">
            <v>UN</v>
          </cell>
          <cell r="E95"/>
          <cell r="F95"/>
          <cell r="G95">
            <v>10.07</v>
          </cell>
          <cell r="H95">
            <v>0</v>
          </cell>
        </row>
        <row r="96">
          <cell r="A96" t="str">
            <v>03.14</v>
          </cell>
          <cell r="B96" t="str">
            <v>04.40.010</v>
          </cell>
          <cell r="C96" t="str">
            <v>Retirada manual de guia pré-moldada, inclusive limpeza, carregamento, transporte até 1 quilômetro e descarregamento</v>
          </cell>
          <cell r="D96" t="str">
            <v>M</v>
          </cell>
          <cell r="E96"/>
          <cell r="F96"/>
          <cell r="G96">
            <v>7.46</v>
          </cell>
          <cell r="H96">
            <v>0</v>
          </cell>
        </row>
        <row r="97">
          <cell r="A97" t="str">
            <v>03.15</v>
          </cell>
          <cell r="B97" t="str">
            <v>05.07.040</v>
          </cell>
          <cell r="C97" t="str">
            <v>Remoção de entulho separado de obra com caçamba metálica - terra, alvenaria, concreto, argamassa, madeira, papel, plástico ou metal</v>
          </cell>
          <cell r="D97" t="str">
            <v>M3</v>
          </cell>
          <cell r="E97"/>
          <cell r="F97"/>
          <cell r="G97">
            <v>88.24</v>
          </cell>
          <cell r="H97">
            <v>0</v>
          </cell>
        </row>
        <row r="98">
          <cell r="A98" t="str">
            <v>03.16</v>
          </cell>
          <cell r="B98" t="str">
            <v>01.23.070</v>
          </cell>
          <cell r="C98" t="str">
            <v>Demarcação de área com disco de corte diamantado</v>
          </cell>
          <cell r="D98" t="str">
            <v>M</v>
          </cell>
          <cell r="E98"/>
          <cell r="F98"/>
          <cell r="G98">
            <v>4.6500000000000004</v>
          </cell>
          <cell r="H98">
            <v>0</v>
          </cell>
        </row>
        <row r="99">
          <cell r="A99"/>
          <cell r="B99"/>
          <cell r="C99"/>
          <cell r="D99"/>
          <cell r="E99"/>
          <cell r="F99" t="str">
            <v>Subtotal</v>
          </cell>
          <cell r="G99"/>
          <cell r="H99">
            <v>29819.4234</v>
          </cell>
        </row>
        <row r="100">
          <cell r="A100"/>
          <cell r="F100" t="str">
            <v>BDI  %</v>
          </cell>
          <cell r="G100">
            <v>0.25</v>
          </cell>
          <cell r="H100">
            <v>7454.85</v>
          </cell>
        </row>
        <row r="101">
          <cell r="A101"/>
          <cell r="B101"/>
          <cell r="C101"/>
          <cell r="D101"/>
          <cell r="E101"/>
          <cell r="F101" t="str">
            <v>Total</v>
          </cell>
          <cell r="G101"/>
          <cell r="H101">
            <v>37274.273399999998</v>
          </cell>
        </row>
        <row r="103">
          <cell r="A103" t="str">
            <v>OBS:</v>
          </cell>
        </row>
        <row r="104">
          <cell r="A104" t="str">
            <v>1. AS CÉLULAS EM AMARELO DEVERÃO SER PREENCHIDAS COM AS QUANTIDADES CONFORME LOCAL/DESENHO REFERENCIAL.</v>
          </cell>
          <cell r="B104"/>
          <cell r="C104"/>
          <cell r="D104"/>
          <cell r="E104"/>
          <cell r="F104"/>
          <cell r="G104"/>
          <cell r="H104"/>
        </row>
        <row r="106">
          <cell r="A106" t="str">
            <v xml:space="preserve">2. OS SERVIÇOS DO ITEM 6 SÓ DEVERÃO SER PREENCHIDOS COM AS QUANTIDADES NECESSÁRIAS PARA CONCLUSÃO DO OBJETO E </v>
          </cell>
          <cell r="B106"/>
          <cell r="C106"/>
          <cell r="D106"/>
          <cell r="E106"/>
          <cell r="F106"/>
          <cell r="G106"/>
          <cell r="H106"/>
        </row>
        <row r="107">
          <cell r="A107" t="str">
            <v xml:space="preserve">    CONFORME LOCAL/DESENHO REFERENCIAL.</v>
          </cell>
        </row>
        <row r="108">
          <cell r="A108"/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H101"/>
  <sheetViews>
    <sheetView workbookViewId="0">
      <selection activeCell="F11" sqref="F11"/>
    </sheetView>
  </sheetViews>
  <sheetFormatPr defaultColWidth="11.44140625" defaultRowHeight="13.8" x14ac:dyDescent="0.25"/>
  <cols>
    <col min="1" max="1" width="10.6640625" style="29" customWidth="1"/>
    <col min="2" max="2" width="11.88671875" style="31" customWidth="1"/>
    <col min="3" max="3" width="51.44140625" style="1" customWidth="1"/>
    <col min="4" max="4" width="8.44140625" style="32" customWidth="1"/>
    <col min="5" max="5" width="9.44140625" style="33" customWidth="1"/>
    <col min="6" max="6" width="10" style="36" customWidth="1"/>
    <col min="7" max="7" width="12.6640625" style="36" customWidth="1"/>
    <col min="8" max="8" width="12.109375" style="36" customWidth="1"/>
    <col min="9" max="16384" width="11.44140625" style="29"/>
  </cols>
  <sheetData>
    <row r="1" spans="1:8" s="9" customFormat="1" ht="35.25" customHeight="1" thickBot="1" x14ac:dyDescent="0.3">
      <c r="A1" s="129"/>
      <c r="B1" s="130"/>
      <c r="C1" s="135" t="s">
        <v>149</v>
      </c>
      <c r="D1" s="136"/>
      <c r="E1" s="136"/>
      <c r="F1" s="136"/>
      <c r="G1" s="136"/>
      <c r="H1" s="137"/>
    </row>
    <row r="2" spans="1:8" s="12" customFormat="1" ht="23.25" customHeight="1" x14ac:dyDescent="0.25">
      <c r="A2" s="131"/>
      <c r="B2" s="132"/>
      <c r="C2" s="138" t="s">
        <v>150</v>
      </c>
      <c r="D2" s="139"/>
      <c r="E2" s="139"/>
      <c r="F2" s="139"/>
      <c r="G2" s="139"/>
      <c r="H2" s="140"/>
    </row>
    <row r="3" spans="1:8" s="12" customFormat="1" ht="24.75" customHeight="1" thickBot="1" x14ac:dyDescent="0.3">
      <c r="A3" s="133"/>
      <c r="B3" s="134"/>
      <c r="C3" s="141" t="s">
        <v>156</v>
      </c>
      <c r="D3" s="142"/>
      <c r="E3" s="142"/>
      <c r="F3" s="142"/>
      <c r="G3" s="142"/>
      <c r="H3" s="143"/>
    </row>
    <row r="4" spans="1:8" s="12" customFormat="1" ht="21" customHeight="1" x14ac:dyDescent="0.25">
      <c r="A4" s="144" t="s">
        <v>63</v>
      </c>
      <c r="B4" s="145"/>
      <c r="C4" s="65" t="s">
        <v>152</v>
      </c>
      <c r="D4" s="146" t="s">
        <v>64</v>
      </c>
      <c r="E4" s="146"/>
      <c r="F4" s="147" t="s">
        <v>151</v>
      </c>
      <c r="G4" s="148"/>
      <c r="H4" s="149"/>
    </row>
    <row r="5" spans="1:8" s="12" customFormat="1" ht="21.75" customHeight="1" x14ac:dyDescent="0.25">
      <c r="A5" s="158" t="s">
        <v>65</v>
      </c>
      <c r="B5" s="159"/>
      <c r="C5" s="66">
        <v>33816</v>
      </c>
      <c r="D5" s="150"/>
      <c r="E5" s="151"/>
      <c r="F5" s="151"/>
      <c r="G5" s="151"/>
      <c r="H5" s="152"/>
    </row>
    <row r="6" spans="1:8" s="12" customFormat="1" ht="23.25" customHeight="1" thickBot="1" x14ac:dyDescent="0.3">
      <c r="A6" s="153" t="s">
        <v>67</v>
      </c>
      <c r="B6" s="154"/>
      <c r="C6" s="155" t="s">
        <v>162</v>
      </c>
      <c r="D6" s="156"/>
      <c r="E6" s="156"/>
      <c r="F6" s="156"/>
      <c r="G6" s="156"/>
      <c r="H6" s="157"/>
    </row>
    <row r="7" spans="1:8" s="12" customFormat="1" ht="22.5" customHeight="1" thickBot="1" x14ac:dyDescent="0.3">
      <c r="A7" s="67" t="s">
        <v>160</v>
      </c>
      <c r="B7" s="68"/>
      <c r="C7" s="61"/>
      <c r="D7" s="62" t="s">
        <v>61</v>
      </c>
      <c r="E7" s="63">
        <v>25</v>
      </c>
      <c r="F7" s="64" t="s">
        <v>66</v>
      </c>
      <c r="G7" s="11"/>
      <c r="H7" s="11"/>
    </row>
    <row r="8" spans="1:8" s="9" customFormat="1" ht="21.75" customHeight="1" x14ac:dyDescent="0.25">
      <c r="A8" s="119" t="s">
        <v>5</v>
      </c>
      <c r="B8" s="121" t="s">
        <v>6</v>
      </c>
      <c r="C8" s="123" t="s">
        <v>7</v>
      </c>
      <c r="D8" s="125" t="s">
        <v>8</v>
      </c>
      <c r="E8" s="115" t="s">
        <v>54</v>
      </c>
      <c r="F8" s="127" t="s">
        <v>9</v>
      </c>
      <c r="G8" s="115" t="s">
        <v>10</v>
      </c>
      <c r="H8" s="117" t="s">
        <v>11</v>
      </c>
    </row>
    <row r="9" spans="1:8" s="9" customFormat="1" ht="5.25" customHeight="1" thickBot="1" x14ac:dyDescent="0.3">
      <c r="A9" s="120"/>
      <c r="B9" s="122"/>
      <c r="C9" s="124"/>
      <c r="D9" s="126"/>
      <c r="E9" s="128"/>
      <c r="F9" s="116"/>
      <c r="G9" s="116"/>
      <c r="H9" s="118"/>
    </row>
    <row r="10" spans="1:8" s="17" customFormat="1" ht="30.75" customHeight="1" thickTop="1" x14ac:dyDescent="0.25">
      <c r="A10" s="55" t="s">
        <v>90</v>
      </c>
      <c r="B10" s="56"/>
      <c r="C10" s="74" t="s">
        <v>167</v>
      </c>
      <c r="D10" s="49" t="s">
        <v>57</v>
      </c>
      <c r="E10" s="50"/>
      <c r="F10" s="50"/>
      <c r="G10" s="51"/>
      <c r="H10" s="52"/>
    </row>
    <row r="11" spans="1:8" s="17" customFormat="1" ht="21.75" customHeight="1" x14ac:dyDescent="0.25">
      <c r="A11" s="5" t="s">
        <v>107</v>
      </c>
      <c r="B11" s="2"/>
      <c r="C11" s="73" t="s">
        <v>88</v>
      </c>
      <c r="D11" s="14" t="s">
        <v>53</v>
      </c>
      <c r="E11" s="54"/>
      <c r="F11" s="53">
        <v>7</v>
      </c>
      <c r="G11" s="15"/>
      <c r="H11" s="16">
        <f>SUM(H15:H25)</f>
        <v>5854.2315999999992</v>
      </c>
    </row>
    <row r="12" spans="1:8" s="17" customFormat="1" ht="16.5" customHeight="1" x14ac:dyDescent="0.25">
      <c r="A12" s="5"/>
      <c r="B12" s="2"/>
      <c r="C12" s="73" t="s">
        <v>55</v>
      </c>
      <c r="D12" s="14" t="s">
        <v>52</v>
      </c>
      <c r="E12" s="53">
        <v>2.5</v>
      </c>
      <c r="F12" s="3"/>
      <c r="G12" s="15" t="s">
        <v>57</v>
      </c>
      <c r="H12" s="16" t="str">
        <f>IF(ISBLANK(B12)," ",E12*G12)</f>
        <v xml:space="preserve"> </v>
      </c>
    </row>
    <row r="13" spans="1:8" s="17" customFormat="1" ht="16.5" customHeight="1" x14ac:dyDescent="0.25">
      <c r="A13" s="5"/>
      <c r="B13" s="2"/>
      <c r="C13" s="73" t="s">
        <v>79</v>
      </c>
      <c r="D13" s="14" t="s">
        <v>52</v>
      </c>
      <c r="E13" s="37">
        <v>1.5</v>
      </c>
      <c r="F13" s="38"/>
      <c r="G13" s="15" t="s">
        <v>57</v>
      </c>
      <c r="H13" s="16" t="str">
        <f>IF(ISBLANK(B13)," ",E13*G13)</f>
        <v xml:space="preserve"> </v>
      </c>
    </row>
    <row r="14" spans="1:8" s="17" customFormat="1" ht="16.5" customHeight="1" x14ac:dyDescent="0.25">
      <c r="A14" s="5"/>
      <c r="B14" s="2"/>
      <c r="C14" s="73" t="s">
        <v>80</v>
      </c>
      <c r="D14" s="14" t="s">
        <v>52</v>
      </c>
      <c r="E14" s="37">
        <v>2.5</v>
      </c>
      <c r="F14" s="38"/>
      <c r="G14" s="15" t="s">
        <v>57</v>
      </c>
      <c r="H14" s="16" t="str">
        <f>IF(ISBLANK(B14)," ",E14*G14)</f>
        <v xml:space="preserve"> </v>
      </c>
    </row>
    <row r="15" spans="1:8" s="13" customFormat="1" ht="27" customHeight="1" x14ac:dyDescent="0.25">
      <c r="A15" s="6" t="s">
        <v>108</v>
      </c>
      <c r="B15" s="4" t="s">
        <v>71</v>
      </c>
      <c r="C15" s="72" t="s">
        <v>72</v>
      </c>
      <c r="D15" s="18" t="s">
        <v>2</v>
      </c>
      <c r="E15" s="38">
        <v>2.5</v>
      </c>
      <c r="F15" s="38">
        <f t="shared" ref="F15:F25" si="0">+$F$11*E15</f>
        <v>17.5</v>
      </c>
      <c r="G15" s="19">
        <v>6.7</v>
      </c>
      <c r="H15" s="20">
        <f t="shared" ref="H15:H16" si="1">IF(ISBLANK(B15)," ",F15*G15)</f>
        <v>117.25</v>
      </c>
    </row>
    <row r="16" spans="1:8" s="13" customFormat="1" ht="18.75" customHeight="1" x14ac:dyDescent="0.25">
      <c r="A16" s="6" t="s">
        <v>109</v>
      </c>
      <c r="B16" s="4" t="s">
        <v>14</v>
      </c>
      <c r="C16" s="72" t="s">
        <v>15</v>
      </c>
      <c r="D16" s="18" t="s">
        <v>1</v>
      </c>
      <c r="E16" s="38">
        <v>0.25</v>
      </c>
      <c r="F16" s="38">
        <f t="shared" si="0"/>
        <v>1.75</v>
      </c>
      <c r="G16" s="19">
        <v>184.25</v>
      </c>
      <c r="H16" s="20">
        <f t="shared" si="1"/>
        <v>322.4375</v>
      </c>
    </row>
    <row r="17" spans="1:8" s="13" customFormat="1" ht="26.25" customHeight="1" x14ac:dyDescent="0.25">
      <c r="A17" s="6" t="s">
        <v>110</v>
      </c>
      <c r="B17" s="4" t="s">
        <v>42</v>
      </c>
      <c r="C17" s="72" t="s">
        <v>43</v>
      </c>
      <c r="D17" s="18" t="s">
        <v>1</v>
      </c>
      <c r="E17" s="38">
        <v>0.65</v>
      </c>
      <c r="F17" s="38">
        <f t="shared" si="0"/>
        <v>4.55</v>
      </c>
      <c r="G17" s="19">
        <v>50.25</v>
      </c>
      <c r="H17" s="20">
        <f>IF(ISBLANK(B17)," ",F17*G17)</f>
        <v>228.63749999999999</v>
      </c>
    </row>
    <row r="18" spans="1:8" s="13" customFormat="1" ht="45" customHeight="1" x14ac:dyDescent="0.25">
      <c r="A18" s="6" t="s">
        <v>111</v>
      </c>
      <c r="B18" s="4" t="s">
        <v>40</v>
      </c>
      <c r="C18" s="72" t="s">
        <v>41</v>
      </c>
      <c r="D18" s="18" t="s">
        <v>1</v>
      </c>
      <c r="E18" s="38">
        <f>TRUNC((+E17*1.3)+(E16*1.2),2)</f>
        <v>1.1399999999999999</v>
      </c>
      <c r="F18" s="38">
        <f t="shared" si="0"/>
        <v>7.9799999999999995</v>
      </c>
      <c r="G18" s="19">
        <v>88.24</v>
      </c>
      <c r="H18" s="20">
        <f>IF(ISBLANK(B18)," ",F18*G18)</f>
        <v>704.15519999999992</v>
      </c>
    </row>
    <row r="19" spans="1:8" s="13" customFormat="1" ht="24.75" customHeight="1" x14ac:dyDescent="0.25">
      <c r="A19" s="6" t="s">
        <v>112</v>
      </c>
      <c r="B19" s="4" t="s">
        <v>46</v>
      </c>
      <c r="C19" s="72" t="s">
        <v>47</v>
      </c>
      <c r="D19" s="18" t="s">
        <v>1</v>
      </c>
      <c r="E19" s="38">
        <v>0.15</v>
      </c>
      <c r="F19" s="38">
        <f t="shared" si="0"/>
        <v>1.05</v>
      </c>
      <c r="G19" s="19">
        <v>139.27000000000001</v>
      </c>
      <c r="H19" s="20">
        <f>IF(ISBLANK(B19)," ",F19*G19)</f>
        <v>146.23350000000002</v>
      </c>
    </row>
    <row r="20" spans="1:8" s="13" customFormat="1" ht="19.5" customHeight="1" x14ac:dyDescent="0.25">
      <c r="A20" s="6" t="s">
        <v>113</v>
      </c>
      <c r="B20" s="4" t="s">
        <v>44</v>
      </c>
      <c r="C20" s="72" t="s">
        <v>45</v>
      </c>
      <c r="D20" s="18" t="s">
        <v>0</v>
      </c>
      <c r="E20" s="38">
        <v>4.8499999999999996</v>
      </c>
      <c r="F20" s="38">
        <f t="shared" si="0"/>
        <v>33.949999999999996</v>
      </c>
      <c r="G20" s="19">
        <v>13.86</v>
      </c>
      <c r="H20" s="20">
        <f t="shared" ref="H20" si="2">IF(ISBLANK(B20)," ",F20*G20)</f>
        <v>470.54699999999991</v>
      </c>
    </row>
    <row r="21" spans="1:8" s="13" customFormat="1" ht="24" customHeight="1" x14ac:dyDescent="0.25">
      <c r="A21" s="6" t="s">
        <v>114</v>
      </c>
      <c r="B21" s="4" t="s">
        <v>75</v>
      </c>
      <c r="C21" s="72" t="s">
        <v>76</v>
      </c>
      <c r="D21" s="18" t="s">
        <v>1</v>
      </c>
      <c r="E21" s="38">
        <v>0.35</v>
      </c>
      <c r="F21" s="38">
        <f t="shared" si="0"/>
        <v>2.4499999999999997</v>
      </c>
      <c r="G21" s="19">
        <v>816.06</v>
      </c>
      <c r="H21" s="20">
        <f>IF(ISBLANK(B21)," ",F21*G21)</f>
        <v>1999.3469999999998</v>
      </c>
    </row>
    <row r="22" spans="1:8" s="13" customFormat="1" ht="21.75" customHeight="1" x14ac:dyDescent="0.25">
      <c r="A22" s="6" t="s">
        <v>115</v>
      </c>
      <c r="B22" s="4" t="s">
        <v>50</v>
      </c>
      <c r="C22" s="72" t="s">
        <v>51</v>
      </c>
      <c r="D22" s="18" t="s">
        <v>4</v>
      </c>
      <c r="E22" s="38">
        <v>4.25</v>
      </c>
      <c r="F22" s="38">
        <f t="shared" si="0"/>
        <v>29.75</v>
      </c>
      <c r="G22" s="19">
        <v>28.43</v>
      </c>
      <c r="H22" s="20">
        <f t="shared" ref="H22:H24" si="3">IF(ISBLANK(B22)," ",F22*G22)</f>
        <v>845.79250000000002</v>
      </c>
    </row>
    <row r="23" spans="1:8" s="13" customFormat="1" ht="36" customHeight="1" x14ac:dyDescent="0.25">
      <c r="A23" s="6" t="s">
        <v>116</v>
      </c>
      <c r="B23" s="4" t="s">
        <v>158</v>
      </c>
      <c r="C23" s="72" t="s">
        <v>59</v>
      </c>
      <c r="D23" s="18" t="s">
        <v>4</v>
      </c>
      <c r="E23" s="38">
        <v>0.75</v>
      </c>
      <c r="F23" s="38">
        <f t="shared" si="0"/>
        <v>5.25</v>
      </c>
      <c r="G23" s="19">
        <v>177.44</v>
      </c>
      <c r="H23" s="20">
        <f t="shared" si="3"/>
        <v>931.56</v>
      </c>
    </row>
    <row r="24" spans="1:8" s="13" customFormat="1" ht="24.75" customHeight="1" x14ac:dyDescent="0.25">
      <c r="A24" s="6" t="s">
        <v>117</v>
      </c>
      <c r="B24" s="4" t="s">
        <v>73</v>
      </c>
      <c r="C24" s="72" t="s">
        <v>74</v>
      </c>
      <c r="D24" s="18" t="s">
        <v>1</v>
      </c>
      <c r="E24" s="38">
        <v>0.02</v>
      </c>
      <c r="F24" s="38">
        <f t="shared" si="0"/>
        <v>0.14000000000000001</v>
      </c>
      <c r="G24" s="19">
        <v>465.54</v>
      </c>
      <c r="H24" s="20">
        <f t="shared" si="3"/>
        <v>65.175600000000003</v>
      </c>
    </row>
    <row r="25" spans="1:8" s="13" customFormat="1" ht="21.75" customHeight="1" x14ac:dyDescent="0.25">
      <c r="A25" s="6" t="s">
        <v>118</v>
      </c>
      <c r="B25" s="4" t="s">
        <v>68</v>
      </c>
      <c r="C25" s="72" t="s">
        <v>69</v>
      </c>
      <c r="D25" s="18" t="s">
        <v>2</v>
      </c>
      <c r="E25" s="38">
        <v>0.18</v>
      </c>
      <c r="F25" s="38">
        <f t="shared" si="0"/>
        <v>1.26</v>
      </c>
      <c r="G25" s="19">
        <v>18.329999999999998</v>
      </c>
      <c r="H25" s="20">
        <f>IF(ISBLANK(B25)," ",F25*G25)</f>
        <v>23.095799999999997</v>
      </c>
    </row>
    <row r="26" spans="1:8" s="17" customFormat="1" ht="19.5" customHeight="1" x14ac:dyDescent="0.25">
      <c r="A26" s="5" t="s">
        <v>119</v>
      </c>
      <c r="B26" s="2"/>
      <c r="C26" s="73" t="s">
        <v>84</v>
      </c>
      <c r="D26" s="14" t="s">
        <v>4</v>
      </c>
      <c r="E26" s="54"/>
      <c r="F26" s="53">
        <v>112.8</v>
      </c>
      <c r="G26" s="15">
        <v>0</v>
      </c>
      <c r="H26" s="16">
        <f>SUM(H27:H32)</f>
        <v>13395.06768</v>
      </c>
    </row>
    <row r="27" spans="1:8" s="13" customFormat="1" ht="20.25" customHeight="1" x14ac:dyDescent="0.25">
      <c r="A27" s="6" t="s">
        <v>120</v>
      </c>
      <c r="B27" s="4" t="s">
        <v>14</v>
      </c>
      <c r="C27" s="72" t="s">
        <v>15</v>
      </c>
      <c r="D27" s="18" t="s">
        <v>1</v>
      </c>
      <c r="E27" s="38">
        <f>TRUNC(1*0.08,2)</f>
        <v>0.08</v>
      </c>
      <c r="F27" s="38">
        <f t="shared" ref="F27:F31" si="4">+E27*$F$26</f>
        <v>9.0239999999999991</v>
      </c>
      <c r="G27" s="19">
        <v>184.25</v>
      </c>
      <c r="H27" s="20">
        <f t="shared" ref="H27" si="5">IF(ISBLANK(B27)," ",F27*G27)</f>
        <v>1662.6719999999998</v>
      </c>
    </row>
    <row r="28" spans="1:8" s="13" customFormat="1" ht="40.5" customHeight="1" x14ac:dyDescent="0.25">
      <c r="A28" s="6" t="s">
        <v>121</v>
      </c>
      <c r="B28" s="4" t="s">
        <v>40</v>
      </c>
      <c r="C28" s="72" t="s">
        <v>41</v>
      </c>
      <c r="D28" s="18" t="s">
        <v>1</v>
      </c>
      <c r="E28" s="38">
        <f>TRUNC(1.2*E27,2)</f>
        <v>0.09</v>
      </c>
      <c r="F28" s="38">
        <f t="shared" si="4"/>
        <v>10.151999999999999</v>
      </c>
      <c r="G28" s="19">
        <v>88.24</v>
      </c>
      <c r="H28" s="20">
        <f>IF(ISBLANK(B28)," ",F28*G28)</f>
        <v>895.81247999999994</v>
      </c>
    </row>
    <row r="29" spans="1:8" s="13" customFormat="1" ht="18.75" customHeight="1" x14ac:dyDescent="0.25">
      <c r="A29" s="6" t="s">
        <v>122</v>
      </c>
      <c r="B29" s="4" t="s">
        <v>46</v>
      </c>
      <c r="C29" s="72" t="s">
        <v>47</v>
      </c>
      <c r="D29" s="18" t="s">
        <v>1</v>
      </c>
      <c r="E29" s="38">
        <f>TRUNC(1*0.03,2)</f>
        <v>0.03</v>
      </c>
      <c r="F29" s="38">
        <f t="shared" si="4"/>
        <v>3.3839999999999999</v>
      </c>
      <c r="G29" s="19">
        <v>139.27000000000001</v>
      </c>
      <c r="H29" s="20">
        <f>IF(ISBLANK(B29)," ",F29*G29)</f>
        <v>471.28968000000003</v>
      </c>
    </row>
    <row r="30" spans="1:8" s="13" customFormat="1" ht="18.75" customHeight="1" x14ac:dyDescent="0.25">
      <c r="A30" s="6" t="s">
        <v>123</v>
      </c>
      <c r="B30" s="4" t="s">
        <v>44</v>
      </c>
      <c r="C30" s="72" t="s">
        <v>45</v>
      </c>
      <c r="D30" s="18" t="s">
        <v>0</v>
      </c>
      <c r="E30" s="38">
        <f>TRUNC(1*0.97,2)</f>
        <v>0.97</v>
      </c>
      <c r="F30" s="38">
        <f t="shared" si="4"/>
        <v>109.416</v>
      </c>
      <c r="G30" s="19">
        <v>13.86</v>
      </c>
      <c r="H30" s="20">
        <f t="shared" ref="H30" si="6">IF(ISBLANK(B30)," ",F30*G30)</f>
        <v>1516.5057599999998</v>
      </c>
    </row>
    <row r="31" spans="1:8" s="13" customFormat="1" ht="27.75" customHeight="1" x14ac:dyDescent="0.25">
      <c r="A31" s="6" t="s">
        <v>124</v>
      </c>
      <c r="B31" s="4" t="s">
        <v>75</v>
      </c>
      <c r="C31" s="72" t="s">
        <v>76</v>
      </c>
      <c r="D31" s="18" t="s">
        <v>1</v>
      </c>
      <c r="E31" s="38">
        <f>TRUNC(1*0.07,2)</f>
        <v>7.0000000000000007E-2</v>
      </c>
      <c r="F31" s="38">
        <f t="shared" si="4"/>
        <v>7.8960000000000008</v>
      </c>
      <c r="G31" s="19">
        <v>816.06</v>
      </c>
      <c r="H31" s="20">
        <f>IF(ISBLANK(B31)," ",F31*G31)</f>
        <v>6443.6097600000003</v>
      </c>
    </row>
    <row r="32" spans="1:8" s="13" customFormat="1" ht="17.25" customHeight="1" x14ac:dyDescent="0.25">
      <c r="A32" s="6" t="s">
        <v>125</v>
      </c>
      <c r="B32" s="4" t="s">
        <v>50</v>
      </c>
      <c r="C32" s="72" t="s">
        <v>51</v>
      </c>
      <c r="D32" s="18" t="s">
        <v>4</v>
      </c>
      <c r="E32" s="38"/>
      <c r="F32" s="38">
        <f>IF(F26&gt;0,+TRUNC((F26-F34),2),0)</f>
        <v>84.6</v>
      </c>
      <c r="G32" s="19">
        <v>28.43</v>
      </c>
      <c r="H32" s="20">
        <f t="shared" ref="H32" si="7">IF(ISBLANK(B32)," ",F32*G32)</f>
        <v>2405.1779999999999</v>
      </c>
    </row>
    <row r="33" spans="1:8" s="17" customFormat="1" ht="18" customHeight="1" x14ac:dyDescent="0.25">
      <c r="A33" s="5" t="s">
        <v>126</v>
      </c>
      <c r="B33" s="2"/>
      <c r="C33" s="73" t="s">
        <v>166</v>
      </c>
      <c r="D33" s="14" t="s">
        <v>2</v>
      </c>
      <c r="E33" s="54"/>
      <c r="F33" s="53">
        <v>94</v>
      </c>
      <c r="G33" s="15">
        <v>0</v>
      </c>
      <c r="H33" s="16">
        <f>SUM(H34)</f>
        <v>5003.808</v>
      </c>
    </row>
    <row r="34" spans="1:8" s="13" customFormat="1" ht="32.1" customHeight="1" thickBot="1" x14ac:dyDescent="0.3">
      <c r="A34" s="6" t="s">
        <v>127</v>
      </c>
      <c r="B34" s="4" t="s">
        <v>58</v>
      </c>
      <c r="C34" s="72" t="s">
        <v>59</v>
      </c>
      <c r="D34" s="18" t="s">
        <v>4</v>
      </c>
      <c r="E34" s="38">
        <v>0.3</v>
      </c>
      <c r="F34" s="38">
        <f>+E34*$F$33</f>
        <v>28.2</v>
      </c>
      <c r="G34" s="19">
        <v>177.44</v>
      </c>
      <c r="H34" s="20">
        <f t="shared" ref="H34:H91" si="8">IF(ISBLANK(B34)," ",F34*G34)</f>
        <v>5003.808</v>
      </c>
    </row>
    <row r="35" spans="1:8" s="17" customFormat="1" ht="32.1" hidden="1" customHeight="1" x14ac:dyDescent="0.25">
      <c r="A35" s="5" t="s">
        <v>102</v>
      </c>
      <c r="B35" s="2"/>
      <c r="C35" s="14" t="s">
        <v>87</v>
      </c>
      <c r="D35" s="14" t="s">
        <v>2</v>
      </c>
      <c r="E35" s="54"/>
      <c r="F35" s="53">
        <v>0</v>
      </c>
      <c r="G35" s="15">
        <v>0</v>
      </c>
      <c r="H35" s="16">
        <f>SUM(H36:H39)</f>
        <v>0</v>
      </c>
    </row>
    <row r="36" spans="1:8" s="13" customFormat="1" ht="32.1" hidden="1" customHeight="1" x14ac:dyDescent="0.25">
      <c r="A36" s="6" t="s">
        <v>103</v>
      </c>
      <c r="B36" s="4" t="s">
        <v>14</v>
      </c>
      <c r="C36" s="18" t="s">
        <v>15</v>
      </c>
      <c r="D36" s="18" t="s">
        <v>1</v>
      </c>
      <c r="E36" s="38">
        <f>TRUNC(1*0.03,2)</f>
        <v>0.03</v>
      </c>
      <c r="F36" s="38">
        <f>+E36*$F$35</f>
        <v>0</v>
      </c>
      <c r="G36" s="19">
        <v>184.25</v>
      </c>
      <c r="H36" s="20">
        <f t="shared" ref="H36" si="9">IF(ISBLANK(B36)," ",F36*G36)</f>
        <v>0</v>
      </c>
    </row>
    <row r="37" spans="1:8" s="13" customFormat="1" ht="32.1" hidden="1" customHeight="1" x14ac:dyDescent="0.25">
      <c r="A37" s="6" t="s">
        <v>104</v>
      </c>
      <c r="B37" s="4" t="s">
        <v>40</v>
      </c>
      <c r="C37" s="18" t="s">
        <v>41</v>
      </c>
      <c r="D37" s="18" t="s">
        <v>1</v>
      </c>
      <c r="E37" s="38">
        <f>TRUNC(1.2*E36,2)</f>
        <v>0.03</v>
      </c>
      <c r="F37" s="38">
        <f t="shared" ref="F37:F39" si="10">+E37*$F$35</f>
        <v>0</v>
      </c>
      <c r="G37" s="19">
        <v>87.55</v>
      </c>
      <c r="H37" s="20">
        <f>IF(ISBLANK(B37)," ",F37*G37)</f>
        <v>0</v>
      </c>
    </row>
    <row r="38" spans="1:8" s="13" customFormat="1" ht="32.1" hidden="1" customHeight="1" x14ac:dyDescent="0.25">
      <c r="A38" s="6" t="s">
        <v>105</v>
      </c>
      <c r="B38" s="4" t="s">
        <v>48</v>
      </c>
      <c r="C38" s="18" t="s">
        <v>49</v>
      </c>
      <c r="D38" s="18" t="s">
        <v>4</v>
      </c>
      <c r="E38" s="38">
        <v>0.3</v>
      </c>
      <c r="F38" s="38">
        <f t="shared" si="10"/>
        <v>0</v>
      </c>
      <c r="G38" s="19">
        <v>27.24</v>
      </c>
      <c r="H38" s="20">
        <f>IF(ISBLANK(B38)," ",F38*G38)</f>
        <v>0</v>
      </c>
    </row>
    <row r="39" spans="1:8" s="13" customFormat="1" ht="32.1" hidden="1" customHeight="1" x14ac:dyDescent="0.25">
      <c r="A39" s="6" t="s">
        <v>106</v>
      </c>
      <c r="B39" s="4" t="s">
        <v>58</v>
      </c>
      <c r="C39" s="18" t="s">
        <v>59</v>
      </c>
      <c r="D39" s="18" t="s">
        <v>4</v>
      </c>
      <c r="E39" s="38">
        <v>0.3</v>
      </c>
      <c r="F39" s="38">
        <f t="shared" si="10"/>
        <v>0</v>
      </c>
      <c r="G39" s="19">
        <v>163.9</v>
      </c>
      <c r="H39" s="20">
        <f t="shared" ref="H39" si="11">IF(ISBLANK(B39)," ",F39*G39)</f>
        <v>0</v>
      </c>
    </row>
    <row r="40" spans="1:8" s="13" customFormat="1" ht="32.1" hidden="1" customHeight="1" x14ac:dyDescent="0.25">
      <c r="A40" s="6"/>
      <c r="B40" s="4"/>
      <c r="C40" s="18"/>
      <c r="D40" s="18"/>
      <c r="E40" s="3"/>
      <c r="F40" s="3"/>
      <c r="G40" s="19">
        <v>0</v>
      </c>
      <c r="H40" s="20"/>
    </row>
    <row r="41" spans="1:8" s="17" customFormat="1" ht="32.1" hidden="1" customHeight="1" x14ac:dyDescent="0.25">
      <c r="A41" s="55" t="s">
        <v>90</v>
      </c>
      <c r="B41" s="56"/>
      <c r="C41" s="14" t="s">
        <v>85</v>
      </c>
      <c r="D41" s="49" t="s">
        <v>57</v>
      </c>
      <c r="E41" s="50"/>
      <c r="F41" s="50"/>
      <c r="G41" s="51"/>
      <c r="H41" s="52"/>
    </row>
    <row r="42" spans="1:8" s="17" customFormat="1" ht="32.1" hidden="1" customHeight="1" x14ac:dyDescent="0.25">
      <c r="A42" s="5" t="s">
        <v>107</v>
      </c>
      <c r="B42" s="2"/>
      <c r="C42" s="14" t="s">
        <v>88</v>
      </c>
      <c r="D42" s="14" t="s">
        <v>53</v>
      </c>
      <c r="E42" s="54"/>
      <c r="F42" s="53">
        <v>0</v>
      </c>
      <c r="G42" s="15"/>
      <c r="H42" s="16">
        <f>SUM(H46:H56)</f>
        <v>0</v>
      </c>
    </row>
    <row r="43" spans="1:8" s="17" customFormat="1" ht="15" hidden="1" customHeight="1" x14ac:dyDescent="0.25">
      <c r="A43" s="5"/>
      <c r="B43" s="2"/>
      <c r="C43" s="14" t="s">
        <v>55</v>
      </c>
      <c r="D43" s="14" t="s">
        <v>52</v>
      </c>
      <c r="E43" s="53">
        <v>0</v>
      </c>
      <c r="F43" s="3"/>
      <c r="G43" s="15"/>
      <c r="H43" s="16" t="str">
        <f>IF(ISBLANK(B43)," ",E43*G43)</f>
        <v xml:space="preserve"> </v>
      </c>
    </row>
    <row r="44" spans="1:8" s="17" customFormat="1" ht="15" hidden="1" customHeight="1" x14ac:dyDescent="0.25">
      <c r="A44" s="5"/>
      <c r="B44" s="2"/>
      <c r="C44" s="14" t="s">
        <v>79</v>
      </c>
      <c r="D44" s="14" t="s">
        <v>52</v>
      </c>
      <c r="E44" s="48">
        <v>0</v>
      </c>
      <c r="F44" s="38"/>
      <c r="G44" s="15"/>
      <c r="H44" s="16" t="str">
        <f>IF(ISBLANK(B44)," ",E44*G44)</f>
        <v xml:space="preserve"> </v>
      </c>
    </row>
    <row r="45" spans="1:8" s="17" customFormat="1" ht="15" hidden="1" customHeight="1" x14ac:dyDescent="0.25">
      <c r="A45" s="5"/>
      <c r="B45" s="2"/>
      <c r="C45" s="14" t="s">
        <v>80</v>
      </c>
      <c r="D45" s="14" t="s">
        <v>52</v>
      </c>
      <c r="E45" s="48">
        <v>0</v>
      </c>
      <c r="F45" s="38"/>
      <c r="G45" s="15"/>
      <c r="H45" s="16" t="str">
        <f>IF(ISBLANK(B45)," ",E45*G45)</f>
        <v xml:space="preserve"> </v>
      </c>
    </row>
    <row r="46" spans="1:8" s="13" customFormat="1" ht="32.1" hidden="1" customHeight="1" x14ac:dyDescent="0.25">
      <c r="A46" s="6" t="s">
        <v>108</v>
      </c>
      <c r="B46" s="4" t="s">
        <v>71</v>
      </c>
      <c r="C46" s="18" t="s">
        <v>72</v>
      </c>
      <c r="D46" s="18" t="s">
        <v>2</v>
      </c>
      <c r="E46" s="38">
        <f>TRUNC(+E45,2)</f>
        <v>0</v>
      </c>
      <c r="F46" s="38">
        <f t="shared" ref="F46:F56" si="12">+E46*$F$42</f>
        <v>0</v>
      </c>
      <c r="G46" s="19">
        <v>6.7</v>
      </c>
      <c r="H46" s="20">
        <f>IF(ISBLANK(B46)," ",F46*G46)</f>
        <v>0</v>
      </c>
    </row>
    <row r="47" spans="1:8" s="13" customFormat="1" ht="32.1" hidden="1" customHeight="1" x14ac:dyDescent="0.25">
      <c r="A47" s="6" t="s">
        <v>109</v>
      </c>
      <c r="B47" s="4" t="s">
        <v>14</v>
      </c>
      <c r="C47" s="18" t="s">
        <v>15</v>
      </c>
      <c r="D47" s="18" t="s">
        <v>1</v>
      </c>
      <c r="E47" s="38">
        <f>TRUNC(E43*(E44+E45)/2*0.05,2)</f>
        <v>0</v>
      </c>
      <c r="F47" s="38">
        <f t="shared" si="12"/>
        <v>0</v>
      </c>
      <c r="G47" s="19">
        <v>184.25</v>
      </c>
      <c r="H47" s="20">
        <f t="shared" ref="H47:H55" si="13">IF(ISBLANK(B47)," ",F47*G47)</f>
        <v>0</v>
      </c>
    </row>
    <row r="48" spans="1:8" s="13" customFormat="1" ht="32.1" hidden="1" customHeight="1" x14ac:dyDescent="0.25">
      <c r="A48" s="6" t="s">
        <v>110</v>
      </c>
      <c r="B48" s="4" t="s">
        <v>42</v>
      </c>
      <c r="C48" s="18" t="s">
        <v>43</v>
      </c>
      <c r="D48" s="18" t="s">
        <v>1</v>
      </c>
      <c r="E48" s="38">
        <f>TRUNC(E43*(E44+E45)/2*(0.18-0.05),2)</f>
        <v>0</v>
      </c>
      <c r="F48" s="38">
        <f t="shared" si="12"/>
        <v>0</v>
      </c>
      <c r="G48" s="19">
        <v>50.25</v>
      </c>
      <c r="H48" s="20">
        <f t="shared" si="13"/>
        <v>0</v>
      </c>
    </row>
    <row r="49" spans="1:8" s="13" customFormat="1" ht="32.1" hidden="1" customHeight="1" x14ac:dyDescent="0.25">
      <c r="A49" s="6" t="s">
        <v>111</v>
      </c>
      <c r="B49" s="4" t="s">
        <v>40</v>
      </c>
      <c r="C49" s="18" t="s">
        <v>41</v>
      </c>
      <c r="D49" s="18" t="s">
        <v>1</v>
      </c>
      <c r="E49" s="38">
        <f>TRUNC((+E48*1.3)+(E47*1.2),2)</f>
        <v>0</v>
      </c>
      <c r="F49" s="38">
        <f t="shared" si="12"/>
        <v>0</v>
      </c>
      <c r="G49" s="19">
        <v>87.55</v>
      </c>
      <c r="H49" s="20">
        <f t="shared" si="13"/>
        <v>0</v>
      </c>
    </row>
    <row r="50" spans="1:8" s="13" customFormat="1" ht="32.1" hidden="1" customHeight="1" x14ac:dyDescent="0.25">
      <c r="A50" s="6" t="s">
        <v>112</v>
      </c>
      <c r="B50" s="4" t="s">
        <v>46</v>
      </c>
      <c r="C50" s="18" t="s">
        <v>47</v>
      </c>
      <c r="D50" s="18" t="s">
        <v>1</v>
      </c>
      <c r="E50" s="38">
        <f>TRUNC(+E43*(E44+E45)/2*0.03,2)</f>
        <v>0</v>
      </c>
      <c r="F50" s="38">
        <f t="shared" si="12"/>
        <v>0</v>
      </c>
      <c r="G50" s="19">
        <v>135.47999999999999</v>
      </c>
      <c r="H50" s="20">
        <f t="shared" si="13"/>
        <v>0</v>
      </c>
    </row>
    <row r="51" spans="1:8" s="13" customFormat="1" ht="32.1" hidden="1" customHeight="1" x14ac:dyDescent="0.25">
      <c r="A51" s="6" t="s">
        <v>113</v>
      </c>
      <c r="B51" s="4" t="s">
        <v>44</v>
      </c>
      <c r="C51" s="18" t="s">
        <v>45</v>
      </c>
      <c r="D51" s="18" t="s">
        <v>0</v>
      </c>
      <c r="E51" s="38">
        <f>TRUNC(0.97*E43*(E44+E45)/2,2)</f>
        <v>0</v>
      </c>
      <c r="F51" s="38">
        <f t="shared" si="12"/>
        <v>0</v>
      </c>
      <c r="G51" s="19">
        <v>13.48</v>
      </c>
      <c r="H51" s="20">
        <f t="shared" si="13"/>
        <v>0</v>
      </c>
    </row>
    <row r="52" spans="1:8" s="13" customFormat="1" ht="32.1" hidden="1" customHeight="1" x14ac:dyDescent="0.25">
      <c r="A52" s="6" t="s">
        <v>114</v>
      </c>
      <c r="B52" s="4" t="s">
        <v>75</v>
      </c>
      <c r="C52" s="18" t="s">
        <v>76</v>
      </c>
      <c r="D52" s="18" t="s">
        <v>1</v>
      </c>
      <c r="E52" s="38">
        <f>TRUNC(E43*(E44+E45)/2*0.07,2)</f>
        <v>0</v>
      </c>
      <c r="F52" s="38">
        <f t="shared" si="12"/>
        <v>0</v>
      </c>
      <c r="G52" s="19">
        <v>799.73</v>
      </c>
      <c r="H52" s="20">
        <f t="shared" si="13"/>
        <v>0</v>
      </c>
    </row>
    <row r="53" spans="1:8" s="13" customFormat="1" ht="32.1" hidden="1" customHeight="1" x14ac:dyDescent="0.25">
      <c r="A53" s="6" t="s">
        <v>115</v>
      </c>
      <c r="B53" s="4" t="s">
        <v>50</v>
      </c>
      <c r="C53" s="18" t="s">
        <v>51</v>
      </c>
      <c r="D53" s="18" t="s">
        <v>4</v>
      </c>
      <c r="E53" s="38">
        <f>TRUNC(E43*(E44+E45)/2-E54,2)</f>
        <v>-0.75</v>
      </c>
      <c r="F53" s="38">
        <f t="shared" si="12"/>
        <v>0</v>
      </c>
      <c r="G53" s="19">
        <v>28.55</v>
      </c>
      <c r="H53" s="20">
        <f t="shared" si="13"/>
        <v>0</v>
      </c>
    </row>
    <row r="54" spans="1:8" s="13" customFormat="1" ht="32.1" hidden="1" customHeight="1" x14ac:dyDescent="0.25">
      <c r="A54" s="6" t="s">
        <v>116</v>
      </c>
      <c r="B54" s="4" t="s">
        <v>58</v>
      </c>
      <c r="C54" s="18" t="s">
        <v>59</v>
      </c>
      <c r="D54" s="18" t="s">
        <v>4</v>
      </c>
      <c r="E54" s="38">
        <f>TRUNC(0.3*1.5+(1.8-0.5-0.3)*0.3,2)</f>
        <v>0.75</v>
      </c>
      <c r="F54" s="38">
        <f t="shared" si="12"/>
        <v>0</v>
      </c>
      <c r="G54" s="19">
        <v>163.9</v>
      </c>
      <c r="H54" s="20">
        <f t="shared" si="13"/>
        <v>0</v>
      </c>
    </row>
    <row r="55" spans="1:8" s="13" customFormat="1" ht="32.1" hidden="1" customHeight="1" x14ac:dyDescent="0.25">
      <c r="A55" s="6" t="s">
        <v>117</v>
      </c>
      <c r="B55" s="4" t="s">
        <v>73</v>
      </c>
      <c r="C55" s="18" t="s">
        <v>74</v>
      </c>
      <c r="D55" s="18" t="s">
        <v>1</v>
      </c>
      <c r="E55" s="38">
        <f>TRUNC((+E46*0.2*0.05)*1.05,2)</f>
        <v>0</v>
      </c>
      <c r="F55" s="38">
        <f t="shared" si="12"/>
        <v>0</v>
      </c>
      <c r="G55" s="19">
        <v>452.25</v>
      </c>
      <c r="H55" s="20">
        <f t="shared" si="13"/>
        <v>0</v>
      </c>
    </row>
    <row r="56" spans="1:8" s="13" customFormat="1" ht="32.1" hidden="1" customHeight="1" x14ac:dyDescent="0.25">
      <c r="A56" s="6" t="s">
        <v>118</v>
      </c>
      <c r="B56" s="4" t="s">
        <v>68</v>
      </c>
      <c r="C56" s="18" t="s">
        <v>69</v>
      </c>
      <c r="D56" s="18" t="s">
        <v>2</v>
      </c>
      <c r="E56" s="38">
        <f>TRUNC(+E46*(0.3*0.1+0.3*0.14),2)</f>
        <v>0</v>
      </c>
      <c r="F56" s="38">
        <f t="shared" si="12"/>
        <v>0</v>
      </c>
      <c r="G56" s="19">
        <v>18.22</v>
      </c>
      <c r="H56" s="20">
        <f>IF(ISBLANK(B56)," ",F56*G56)</f>
        <v>0</v>
      </c>
    </row>
    <row r="57" spans="1:8" s="13" customFormat="1" ht="32.1" hidden="1" customHeight="1" x14ac:dyDescent="0.25">
      <c r="A57" s="6"/>
      <c r="B57" s="4"/>
      <c r="C57" s="18"/>
      <c r="D57" s="18"/>
      <c r="E57" s="3"/>
      <c r="F57" s="3"/>
      <c r="G57" s="19">
        <v>0</v>
      </c>
      <c r="H57" s="20"/>
    </row>
    <row r="58" spans="1:8" s="17" customFormat="1" ht="32.1" hidden="1" customHeight="1" x14ac:dyDescent="0.25">
      <c r="A58" s="5" t="s">
        <v>119</v>
      </c>
      <c r="B58" s="2"/>
      <c r="C58" s="14" t="s">
        <v>84</v>
      </c>
      <c r="D58" s="14" t="s">
        <v>4</v>
      </c>
      <c r="E58" s="54"/>
      <c r="F58" s="53">
        <v>0</v>
      </c>
      <c r="G58" s="15">
        <v>0</v>
      </c>
      <c r="H58" s="16">
        <f>SUM(H59:H64)</f>
        <v>0</v>
      </c>
    </row>
    <row r="59" spans="1:8" s="13" customFormat="1" ht="32.1" hidden="1" customHeight="1" x14ac:dyDescent="0.25">
      <c r="A59" s="6" t="s">
        <v>120</v>
      </c>
      <c r="B59" s="4" t="s">
        <v>14</v>
      </c>
      <c r="C59" s="18" t="s">
        <v>15</v>
      </c>
      <c r="D59" s="18" t="s">
        <v>1</v>
      </c>
      <c r="E59" s="38">
        <f>TRUNC(1*0.08,2)</f>
        <v>0.08</v>
      </c>
      <c r="F59" s="38">
        <f>+E59*$F$58</f>
        <v>0</v>
      </c>
      <c r="G59" s="19">
        <v>184.25</v>
      </c>
      <c r="H59" s="20">
        <f t="shared" ref="H59" si="14">IF(ISBLANK(B59)," ",F59*G59)</f>
        <v>0</v>
      </c>
    </row>
    <row r="60" spans="1:8" s="13" customFormat="1" ht="32.1" hidden="1" customHeight="1" x14ac:dyDescent="0.25">
      <c r="A60" s="6" t="s">
        <v>121</v>
      </c>
      <c r="B60" s="4" t="s">
        <v>40</v>
      </c>
      <c r="C60" s="18" t="s">
        <v>41</v>
      </c>
      <c r="D60" s="18" t="s">
        <v>1</v>
      </c>
      <c r="E60" s="38">
        <f>TRUNC(1.2*E59,2)</f>
        <v>0.09</v>
      </c>
      <c r="F60" s="38">
        <f t="shared" ref="F60:F63" si="15">+E60*$F$58</f>
        <v>0</v>
      </c>
      <c r="G60" s="19">
        <v>87.55</v>
      </c>
      <c r="H60" s="20">
        <f>IF(ISBLANK(B60)," ",F60*G60)</f>
        <v>0</v>
      </c>
    </row>
    <row r="61" spans="1:8" s="13" customFormat="1" ht="32.1" hidden="1" customHeight="1" x14ac:dyDescent="0.25">
      <c r="A61" s="6" t="s">
        <v>122</v>
      </c>
      <c r="B61" s="4" t="s">
        <v>46</v>
      </c>
      <c r="C61" s="18" t="s">
        <v>47</v>
      </c>
      <c r="D61" s="18" t="s">
        <v>1</v>
      </c>
      <c r="E61" s="38">
        <f>TRUNC(1*0.03,2)</f>
        <v>0.03</v>
      </c>
      <c r="F61" s="38">
        <f t="shared" si="15"/>
        <v>0</v>
      </c>
      <c r="G61" s="19">
        <v>135.47999999999999</v>
      </c>
      <c r="H61" s="20">
        <f>IF(ISBLANK(B61)," ",F61*G61)</f>
        <v>0</v>
      </c>
    </row>
    <row r="62" spans="1:8" s="13" customFormat="1" ht="32.1" hidden="1" customHeight="1" x14ac:dyDescent="0.25">
      <c r="A62" s="6" t="s">
        <v>123</v>
      </c>
      <c r="B62" s="4" t="s">
        <v>44</v>
      </c>
      <c r="C62" s="18" t="s">
        <v>45</v>
      </c>
      <c r="D62" s="18" t="s">
        <v>0</v>
      </c>
      <c r="E62" s="38">
        <f>TRUNC(1*0.97,2)</f>
        <v>0.97</v>
      </c>
      <c r="F62" s="38">
        <f t="shared" si="15"/>
        <v>0</v>
      </c>
      <c r="G62" s="19">
        <v>13.48</v>
      </c>
      <c r="H62" s="20">
        <f t="shared" ref="H62" si="16">IF(ISBLANK(B62)," ",F62*G62)</f>
        <v>0</v>
      </c>
    </row>
    <row r="63" spans="1:8" s="13" customFormat="1" ht="32.1" hidden="1" customHeight="1" x14ac:dyDescent="0.25">
      <c r="A63" s="6" t="s">
        <v>124</v>
      </c>
      <c r="B63" s="4" t="s">
        <v>75</v>
      </c>
      <c r="C63" s="18" t="s">
        <v>76</v>
      </c>
      <c r="D63" s="18" t="s">
        <v>1</v>
      </c>
      <c r="E63" s="38">
        <f>TRUNC(1*0.07,2)</f>
        <v>7.0000000000000007E-2</v>
      </c>
      <c r="F63" s="38">
        <f t="shared" si="15"/>
        <v>0</v>
      </c>
      <c r="G63" s="19">
        <v>799.73</v>
      </c>
      <c r="H63" s="20">
        <f>IF(ISBLANK(B63)," ",F63*G63)</f>
        <v>0</v>
      </c>
    </row>
    <row r="64" spans="1:8" s="13" customFormat="1" ht="32.1" hidden="1" customHeight="1" x14ac:dyDescent="0.25">
      <c r="A64" s="6" t="s">
        <v>125</v>
      </c>
      <c r="B64" s="4" t="s">
        <v>50</v>
      </c>
      <c r="C64" s="18" t="s">
        <v>51</v>
      </c>
      <c r="D64" s="18" t="s">
        <v>4</v>
      </c>
      <c r="E64" s="38"/>
      <c r="F64" s="38">
        <f>IF(F58&gt;0,+TRUNC((F58-F67),2),0)</f>
        <v>0</v>
      </c>
      <c r="G64" s="19">
        <v>28.55</v>
      </c>
      <c r="H64" s="20">
        <f t="shared" ref="H64" si="17">IF(ISBLANK(B64)," ",F64*G64)</f>
        <v>0</v>
      </c>
    </row>
    <row r="65" spans="1:8" s="13" customFormat="1" ht="32.1" hidden="1" customHeight="1" x14ac:dyDescent="0.25">
      <c r="A65" s="6"/>
      <c r="B65" s="4"/>
      <c r="C65" s="18"/>
      <c r="D65" s="18"/>
      <c r="E65" s="3"/>
      <c r="F65" s="3"/>
      <c r="G65" s="19">
        <v>0</v>
      </c>
      <c r="H65" s="20"/>
    </row>
    <row r="66" spans="1:8" s="17" customFormat="1" ht="32.1" hidden="1" customHeight="1" x14ac:dyDescent="0.25">
      <c r="A66" s="5" t="s">
        <v>126</v>
      </c>
      <c r="B66" s="2"/>
      <c r="C66" s="14" t="s">
        <v>82</v>
      </c>
      <c r="D66" s="14" t="s">
        <v>2</v>
      </c>
      <c r="E66" s="54"/>
      <c r="F66" s="53">
        <v>0</v>
      </c>
      <c r="G66" s="15">
        <v>0</v>
      </c>
      <c r="H66" s="16">
        <f>SUM(H67)</f>
        <v>0</v>
      </c>
    </row>
    <row r="67" spans="1:8" s="13" customFormat="1" ht="32.1" hidden="1" customHeight="1" x14ac:dyDescent="0.25">
      <c r="A67" s="6" t="s">
        <v>127</v>
      </c>
      <c r="B67" s="4" t="s">
        <v>58</v>
      </c>
      <c r="C67" s="18" t="s">
        <v>59</v>
      </c>
      <c r="D67" s="18" t="s">
        <v>4</v>
      </c>
      <c r="E67" s="38">
        <v>0.3</v>
      </c>
      <c r="F67" s="38">
        <f>+E67*$F$66</f>
        <v>0</v>
      </c>
      <c r="G67" s="19">
        <v>163.9</v>
      </c>
      <c r="H67" s="20">
        <f t="shared" ref="H67:H68" si="18">IF(ISBLANK(B67)," ",F67*G67)</f>
        <v>0</v>
      </c>
    </row>
    <row r="68" spans="1:8" s="13" customFormat="1" ht="32.1" hidden="1" customHeight="1" x14ac:dyDescent="0.25">
      <c r="A68" s="6"/>
      <c r="B68" s="4"/>
      <c r="C68" s="18" t="s">
        <v>57</v>
      </c>
      <c r="D68" s="18" t="s">
        <v>57</v>
      </c>
      <c r="E68" s="3"/>
      <c r="F68" s="3"/>
      <c r="G68" s="19"/>
      <c r="H68" s="20" t="str">
        <f t="shared" si="18"/>
        <v xml:space="preserve"> </v>
      </c>
    </row>
    <row r="69" spans="1:8" s="17" customFormat="1" ht="32.1" hidden="1" customHeight="1" x14ac:dyDescent="0.25">
      <c r="A69" s="5" t="s">
        <v>128</v>
      </c>
      <c r="B69" s="2"/>
      <c r="C69" s="14" t="s">
        <v>83</v>
      </c>
      <c r="D69" s="14" t="s">
        <v>2</v>
      </c>
      <c r="E69" s="54"/>
      <c r="F69" s="53">
        <v>0</v>
      </c>
      <c r="G69" s="15">
        <v>0</v>
      </c>
      <c r="H69" s="16">
        <f>SUM(H70:H73)</f>
        <v>0</v>
      </c>
    </row>
    <row r="70" spans="1:8" s="13" customFormat="1" ht="32.1" hidden="1" customHeight="1" x14ac:dyDescent="0.25">
      <c r="A70" s="6" t="s">
        <v>129</v>
      </c>
      <c r="B70" s="4" t="s">
        <v>14</v>
      </c>
      <c r="C70" s="18" t="s">
        <v>15</v>
      </c>
      <c r="D70" s="18" t="s">
        <v>1</v>
      </c>
      <c r="E70" s="38">
        <f>TRUNC(1*0.03,2)</f>
        <v>0.03</v>
      </c>
      <c r="F70" s="38">
        <f>+E70*$F$69</f>
        <v>0</v>
      </c>
      <c r="G70" s="19">
        <v>184.25</v>
      </c>
      <c r="H70" s="20">
        <f t="shared" ref="H70" si="19">IF(ISBLANK(B70)," ",F70*G70)</f>
        <v>0</v>
      </c>
    </row>
    <row r="71" spans="1:8" s="13" customFormat="1" ht="32.1" hidden="1" customHeight="1" x14ac:dyDescent="0.25">
      <c r="A71" s="6" t="s">
        <v>130</v>
      </c>
      <c r="B71" s="4" t="s">
        <v>40</v>
      </c>
      <c r="C71" s="18" t="s">
        <v>41</v>
      </c>
      <c r="D71" s="18" t="s">
        <v>1</v>
      </c>
      <c r="E71" s="38">
        <f>TRUNC(1.2*E70,2)</f>
        <v>0.03</v>
      </c>
      <c r="F71" s="38">
        <f t="shared" ref="F71:F73" si="20">+E71*$F$69</f>
        <v>0</v>
      </c>
      <c r="G71" s="19">
        <v>87.55</v>
      </c>
      <c r="H71" s="20">
        <f>IF(ISBLANK(B71)," ",F71*G71)</f>
        <v>0</v>
      </c>
    </row>
    <row r="72" spans="1:8" s="13" customFormat="1" ht="32.1" hidden="1" customHeight="1" x14ac:dyDescent="0.25">
      <c r="A72" s="6" t="s">
        <v>131</v>
      </c>
      <c r="B72" s="4" t="s">
        <v>48</v>
      </c>
      <c r="C72" s="18" t="s">
        <v>49</v>
      </c>
      <c r="D72" s="18" t="s">
        <v>4</v>
      </c>
      <c r="E72" s="38">
        <v>0.3</v>
      </c>
      <c r="F72" s="38">
        <f t="shared" si="20"/>
        <v>0</v>
      </c>
      <c r="G72" s="19">
        <v>27.24</v>
      </c>
      <c r="H72" s="20">
        <f>IF(ISBLANK(B72)," ",F72*G72)</f>
        <v>0</v>
      </c>
    </row>
    <row r="73" spans="1:8" s="13" customFormat="1" ht="32.1" hidden="1" customHeight="1" x14ac:dyDescent="0.25">
      <c r="A73" s="6" t="s">
        <v>132</v>
      </c>
      <c r="B73" s="4" t="s">
        <v>58</v>
      </c>
      <c r="C73" s="18" t="s">
        <v>59</v>
      </c>
      <c r="D73" s="18" t="s">
        <v>4</v>
      </c>
      <c r="E73" s="38">
        <v>0.3</v>
      </c>
      <c r="F73" s="38">
        <f t="shared" si="20"/>
        <v>0</v>
      </c>
      <c r="G73" s="19">
        <v>163.9</v>
      </c>
      <c r="H73" s="20">
        <f t="shared" ref="H73" si="21">IF(ISBLANK(B73)," ",F73*G73)</f>
        <v>0</v>
      </c>
    </row>
    <row r="74" spans="1:8" s="13" customFormat="1" ht="32.1" hidden="1" customHeight="1" x14ac:dyDescent="0.25">
      <c r="A74" s="6"/>
      <c r="B74" s="4"/>
      <c r="C74" s="18"/>
      <c r="D74" s="18"/>
      <c r="E74" s="3"/>
      <c r="F74" s="3"/>
      <c r="G74" s="19">
        <v>0</v>
      </c>
      <c r="H74" s="20"/>
    </row>
    <row r="75" spans="1:8" s="17" customFormat="1" ht="32.1" hidden="1" customHeight="1" x14ac:dyDescent="0.25">
      <c r="A75" s="57" t="s">
        <v>91</v>
      </c>
      <c r="B75" s="2"/>
      <c r="C75" s="14" t="s">
        <v>56</v>
      </c>
      <c r="D75" s="14"/>
      <c r="E75" s="54"/>
      <c r="F75" s="54"/>
      <c r="G75" s="15">
        <v>0</v>
      </c>
      <c r="H75" s="16">
        <f>SUM(H76:H91)</f>
        <v>0</v>
      </c>
    </row>
    <row r="76" spans="1:8" s="13" customFormat="1" ht="32.1" hidden="1" customHeight="1" x14ac:dyDescent="0.25">
      <c r="A76" s="6" t="s">
        <v>133</v>
      </c>
      <c r="B76" s="4" t="s">
        <v>14</v>
      </c>
      <c r="C76" s="18" t="s">
        <v>15</v>
      </c>
      <c r="D76" s="18" t="s">
        <v>1</v>
      </c>
      <c r="E76" s="3"/>
      <c r="F76" s="58">
        <v>0</v>
      </c>
      <c r="G76" s="19">
        <v>184.25</v>
      </c>
      <c r="H76" s="20">
        <f t="shared" si="8"/>
        <v>0</v>
      </c>
    </row>
    <row r="77" spans="1:8" s="13" customFormat="1" ht="32.1" hidden="1" customHeight="1" x14ac:dyDescent="0.25">
      <c r="A77" s="6" t="s">
        <v>134</v>
      </c>
      <c r="B77" s="4" t="s">
        <v>16</v>
      </c>
      <c r="C77" s="18" t="s">
        <v>17</v>
      </c>
      <c r="D77" s="18" t="s">
        <v>1</v>
      </c>
      <c r="E77" s="3"/>
      <c r="F77" s="58">
        <v>0</v>
      </c>
      <c r="G77" s="19">
        <v>335</v>
      </c>
      <c r="H77" s="20">
        <f t="shared" si="8"/>
        <v>0</v>
      </c>
    </row>
    <row r="78" spans="1:8" s="13" customFormat="1" ht="32.1" hidden="1" customHeight="1" x14ac:dyDescent="0.25">
      <c r="A78" s="6" t="s">
        <v>135</v>
      </c>
      <c r="B78" s="4" t="s">
        <v>18</v>
      </c>
      <c r="C78" s="18" t="s">
        <v>19</v>
      </c>
      <c r="D78" s="18" t="s">
        <v>1</v>
      </c>
      <c r="E78" s="3"/>
      <c r="F78" s="58">
        <v>0</v>
      </c>
      <c r="G78" s="19">
        <v>490.23</v>
      </c>
      <c r="H78" s="20">
        <f t="shared" si="8"/>
        <v>0</v>
      </c>
    </row>
    <row r="79" spans="1:8" s="13" customFormat="1" ht="32.1" hidden="1" customHeight="1" x14ac:dyDescent="0.25">
      <c r="A79" s="6" t="s">
        <v>136</v>
      </c>
      <c r="B79" s="4" t="s">
        <v>77</v>
      </c>
      <c r="C79" s="18" t="s">
        <v>78</v>
      </c>
      <c r="D79" s="18" t="s">
        <v>1</v>
      </c>
      <c r="E79" s="3"/>
      <c r="F79" s="58">
        <v>0</v>
      </c>
      <c r="G79" s="19">
        <v>269.98</v>
      </c>
      <c r="H79" s="20">
        <f t="shared" si="8"/>
        <v>0</v>
      </c>
    </row>
    <row r="80" spans="1:8" s="13" customFormat="1" ht="32.1" hidden="1" customHeight="1" x14ac:dyDescent="0.25">
      <c r="A80" s="6" t="s">
        <v>137</v>
      </c>
      <c r="B80" s="4" t="s">
        <v>20</v>
      </c>
      <c r="C80" s="18" t="s">
        <v>21</v>
      </c>
      <c r="D80" s="18" t="s">
        <v>4</v>
      </c>
      <c r="E80" s="3"/>
      <c r="F80" s="58">
        <v>0</v>
      </c>
      <c r="G80" s="19">
        <v>25.37</v>
      </c>
      <c r="H80" s="20">
        <f t="shared" si="8"/>
        <v>0</v>
      </c>
    </row>
    <row r="81" spans="1:8" s="13" customFormat="1" ht="32.1" hidden="1" customHeight="1" x14ac:dyDescent="0.25">
      <c r="A81" s="6" t="s">
        <v>138</v>
      </c>
      <c r="B81" s="4" t="s">
        <v>22</v>
      </c>
      <c r="C81" s="18" t="s">
        <v>23</v>
      </c>
      <c r="D81" s="18" t="s">
        <v>1</v>
      </c>
      <c r="E81" s="3"/>
      <c r="F81" s="58">
        <v>0</v>
      </c>
      <c r="G81" s="19">
        <v>266.38</v>
      </c>
      <c r="H81" s="20">
        <f t="shared" si="8"/>
        <v>0</v>
      </c>
    </row>
    <row r="82" spans="1:8" s="13" customFormat="1" ht="32.1" hidden="1" customHeight="1" x14ac:dyDescent="0.25">
      <c r="A82" s="6" t="s">
        <v>139</v>
      </c>
      <c r="B82" s="4" t="s">
        <v>24</v>
      </c>
      <c r="C82" s="18" t="s">
        <v>25</v>
      </c>
      <c r="D82" s="18" t="s">
        <v>4</v>
      </c>
      <c r="E82" s="3"/>
      <c r="F82" s="58">
        <v>0</v>
      </c>
      <c r="G82" s="19">
        <v>2.5099999999999998</v>
      </c>
      <c r="H82" s="20">
        <f t="shared" si="8"/>
        <v>0</v>
      </c>
    </row>
    <row r="83" spans="1:8" s="13" customFormat="1" ht="32.1" hidden="1" customHeight="1" x14ac:dyDescent="0.25">
      <c r="A83" s="6" t="s">
        <v>140</v>
      </c>
      <c r="B83" s="4" t="s">
        <v>26</v>
      </c>
      <c r="C83" s="18" t="s">
        <v>27</v>
      </c>
      <c r="D83" s="18" t="s">
        <v>4</v>
      </c>
      <c r="E83" s="3"/>
      <c r="F83" s="58">
        <v>0</v>
      </c>
      <c r="G83" s="19">
        <v>9.57</v>
      </c>
      <c r="H83" s="20">
        <f t="shared" si="8"/>
        <v>0</v>
      </c>
    </row>
    <row r="84" spans="1:8" s="13" customFormat="1" ht="32.1" hidden="1" customHeight="1" x14ac:dyDescent="0.25">
      <c r="A84" s="6" t="s">
        <v>141</v>
      </c>
      <c r="B84" s="4" t="s">
        <v>28</v>
      </c>
      <c r="C84" s="18" t="s">
        <v>29</v>
      </c>
      <c r="D84" s="18" t="s">
        <v>4</v>
      </c>
      <c r="E84" s="3"/>
      <c r="F84" s="58">
        <v>0</v>
      </c>
      <c r="G84" s="19">
        <v>8.56</v>
      </c>
      <c r="H84" s="20">
        <f t="shared" si="8"/>
        <v>0</v>
      </c>
    </row>
    <row r="85" spans="1:8" s="13" customFormat="1" ht="32.1" hidden="1" customHeight="1" x14ac:dyDescent="0.25">
      <c r="A85" s="6" t="s">
        <v>142</v>
      </c>
      <c r="B85" s="4" t="s">
        <v>30</v>
      </c>
      <c r="C85" s="18" t="s">
        <v>31</v>
      </c>
      <c r="D85" s="18" t="s">
        <v>4</v>
      </c>
      <c r="E85" s="3"/>
      <c r="F85" s="58">
        <v>0</v>
      </c>
      <c r="G85" s="19">
        <v>6.59</v>
      </c>
      <c r="H85" s="20">
        <f t="shared" si="8"/>
        <v>0</v>
      </c>
    </row>
    <row r="86" spans="1:8" s="13" customFormat="1" ht="32.1" hidden="1" customHeight="1" x14ac:dyDescent="0.25">
      <c r="A86" s="6" t="s">
        <v>143</v>
      </c>
      <c r="B86" s="4" t="s">
        <v>32</v>
      </c>
      <c r="C86" s="18" t="s">
        <v>33</v>
      </c>
      <c r="D86" s="18" t="s">
        <v>4</v>
      </c>
      <c r="E86" s="3"/>
      <c r="F86" s="58">
        <v>0</v>
      </c>
      <c r="G86" s="19">
        <v>10.55</v>
      </c>
      <c r="H86" s="20">
        <f t="shared" si="8"/>
        <v>0</v>
      </c>
    </row>
    <row r="87" spans="1:8" s="13" customFormat="1" ht="32.1" hidden="1" customHeight="1" x14ac:dyDescent="0.25">
      <c r="A87" s="6" t="s">
        <v>144</v>
      </c>
      <c r="B87" s="4" t="s">
        <v>34</v>
      </c>
      <c r="C87" s="18" t="s">
        <v>35</v>
      </c>
      <c r="D87" s="18" t="s">
        <v>4</v>
      </c>
      <c r="E87" s="3"/>
      <c r="F87" s="58">
        <v>0</v>
      </c>
      <c r="G87" s="19">
        <v>97.8</v>
      </c>
      <c r="H87" s="20">
        <f t="shared" si="8"/>
        <v>0</v>
      </c>
    </row>
    <row r="88" spans="1:8" s="13" customFormat="1" ht="32.1" hidden="1" customHeight="1" x14ac:dyDescent="0.25">
      <c r="A88" s="6" t="s">
        <v>145</v>
      </c>
      <c r="B88" s="4" t="s">
        <v>36</v>
      </c>
      <c r="C88" s="18" t="s">
        <v>37</v>
      </c>
      <c r="D88" s="18" t="s">
        <v>3</v>
      </c>
      <c r="E88" s="3"/>
      <c r="F88" s="58">
        <v>0</v>
      </c>
      <c r="G88" s="19">
        <v>10.07</v>
      </c>
      <c r="H88" s="20">
        <f t="shared" si="8"/>
        <v>0</v>
      </c>
    </row>
    <row r="89" spans="1:8" s="13" customFormat="1" ht="32.1" hidden="1" customHeight="1" x14ac:dyDescent="0.25">
      <c r="A89" s="6" t="s">
        <v>146</v>
      </c>
      <c r="B89" s="4" t="s">
        <v>38</v>
      </c>
      <c r="C89" s="18" t="s">
        <v>39</v>
      </c>
      <c r="D89" s="18" t="s">
        <v>2</v>
      </c>
      <c r="E89" s="3"/>
      <c r="F89" s="58">
        <v>0</v>
      </c>
      <c r="G89" s="19">
        <v>7.4</v>
      </c>
      <c r="H89" s="20">
        <f t="shared" si="8"/>
        <v>0</v>
      </c>
    </row>
    <row r="90" spans="1:8" s="13" customFormat="1" ht="32.1" hidden="1" customHeight="1" x14ac:dyDescent="0.25">
      <c r="A90" s="6" t="s">
        <v>147</v>
      </c>
      <c r="B90" s="4" t="s">
        <v>40</v>
      </c>
      <c r="C90" s="18" t="s">
        <v>41</v>
      </c>
      <c r="D90" s="18" t="s">
        <v>1</v>
      </c>
      <c r="E90" s="3"/>
      <c r="F90" s="58">
        <v>0</v>
      </c>
      <c r="G90" s="19">
        <v>87.55</v>
      </c>
      <c r="H90" s="20">
        <f t="shared" si="8"/>
        <v>0</v>
      </c>
    </row>
    <row r="91" spans="1:8" s="13" customFormat="1" ht="32.1" hidden="1" customHeight="1" thickBot="1" x14ac:dyDescent="0.3">
      <c r="A91" s="6" t="s">
        <v>148</v>
      </c>
      <c r="B91" s="7" t="s">
        <v>12</v>
      </c>
      <c r="C91" s="21" t="s">
        <v>13</v>
      </c>
      <c r="D91" s="21" t="s">
        <v>2</v>
      </c>
      <c r="E91" s="46"/>
      <c r="F91" s="59">
        <v>0</v>
      </c>
      <c r="G91" s="22">
        <v>4.6500000000000004</v>
      </c>
      <c r="H91" s="23">
        <f t="shared" si="8"/>
        <v>0</v>
      </c>
    </row>
    <row r="92" spans="1:8" x14ac:dyDescent="0.25">
      <c r="A92" s="24"/>
      <c r="B92" s="25"/>
      <c r="C92" s="8"/>
      <c r="D92" s="26"/>
      <c r="E92" s="27"/>
      <c r="F92" s="41" t="s">
        <v>62</v>
      </c>
      <c r="G92" s="42"/>
      <c r="H92" s="28">
        <f>H33+H26+H11</f>
        <v>24253.10728</v>
      </c>
    </row>
    <row r="93" spans="1:8" x14ac:dyDescent="0.25">
      <c r="A93" s="30"/>
      <c r="F93" s="43" t="s">
        <v>70</v>
      </c>
      <c r="G93" s="60">
        <v>0.25</v>
      </c>
      <c r="H93" s="34">
        <f>+TRUNC(G93*H92,2)</f>
        <v>6063.27</v>
      </c>
    </row>
    <row r="94" spans="1:8" ht="14.4" thickBot="1" x14ac:dyDescent="0.3">
      <c r="A94" s="39"/>
      <c r="B94" s="40"/>
      <c r="C94" s="40"/>
      <c r="D94" s="40"/>
      <c r="E94" s="40"/>
      <c r="F94" s="44" t="s">
        <v>60</v>
      </c>
      <c r="G94" s="45"/>
      <c r="H94" s="35">
        <f>H92+H93</f>
        <v>30316.377280000001</v>
      </c>
    </row>
    <row r="96" spans="1:8" x14ac:dyDescent="0.25">
      <c r="A96" s="47"/>
    </row>
    <row r="99" spans="3:3" x14ac:dyDescent="0.25">
      <c r="C99" s="69" t="s">
        <v>155</v>
      </c>
    </row>
    <row r="100" spans="3:3" x14ac:dyDescent="0.25">
      <c r="C100" s="69" t="s">
        <v>153</v>
      </c>
    </row>
    <row r="101" spans="3:3" x14ac:dyDescent="0.25">
      <c r="C101" s="69" t="s">
        <v>154</v>
      </c>
    </row>
  </sheetData>
  <mergeCells count="19">
    <mergeCell ref="D5:H5"/>
    <mergeCell ref="A6:B6"/>
    <mergeCell ref="C6:H6"/>
    <mergeCell ref="G8:G9"/>
    <mergeCell ref="H8:H9"/>
    <mergeCell ref="A5:B5"/>
    <mergeCell ref="A8:A9"/>
    <mergeCell ref="B8:B9"/>
    <mergeCell ref="C8:C9"/>
    <mergeCell ref="D8:D9"/>
    <mergeCell ref="E8:E9"/>
    <mergeCell ref="F8:F9"/>
    <mergeCell ref="A1:B3"/>
    <mergeCell ref="C1:H1"/>
    <mergeCell ref="C2:H2"/>
    <mergeCell ref="C3:H3"/>
    <mergeCell ref="A4:B4"/>
    <mergeCell ref="D4:E4"/>
    <mergeCell ref="F4:H4"/>
  </mergeCells>
  <conditionalFormatting sqref="F15 F46:F56 F95:F293">
    <cfRule type="containsText" dxfId="191" priority="63" operator="containsText" text=".">
      <formula>NOT(ISERROR(SEARCH(".",F15)))</formula>
    </cfRule>
  </conditionalFormatting>
  <conditionalFormatting sqref="A11 A46:A56 A76:A333">
    <cfRule type="containsText" dxfId="190" priority="62" operator="containsText" text=",">
      <formula>NOT(ISERROR(SEARCH(",",A11)))</formula>
    </cfRule>
  </conditionalFormatting>
  <conditionalFormatting sqref="F42">
    <cfRule type="containsText" dxfId="189" priority="59" operator="containsText" text=".">
      <formula>NOT(ISERROR(SEARCH(".",F42)))</formula>
    </cfRule>
  </conditionalFormatting>
  <conditionalFormatting sqref="F11">
    <cfRule type="containsText" dxfId="188" priority="57" operator="containsText" text=".">
      <formula>NOT(ISERROR(SEARCH(".",F11)))</formula>
    </cfRule>
  </conditionalFormatting>
  <conditionalFormatting sqref="A42">
    <cfRule type="containsText" dxfId="187" priority="58" operator="containsText" text=",">
      <formula>NOT(ISERROR(SEARCH(",",A42)))</formula>
    </cfRule>
  </conditionalFormatting>
  <conditionalFormatting sqref="E43 E45">
    <cfRule type="containsText" dxfId="186" priority="56" operator="containsText" text=".">
      <formula>NOT(ISERROR(SEARCH(".",E43)))</formula>
    </cfRule>
  </conditionalFormatting>
  <conditionalFormatting sqref="F75">
    <cfRule type="containsText" dxfId="185" priority="52" operator="containsText" text=".">
      <formula>NOT(ISERROR(SEARCH(".",F75)))</formula>
    </cfRule>
  </conditionalFormatting>
  <conditionalFormatting sqref="F43 F45">
    <cfRule type="containsText" dxfId="184" priority="54" operator="containsText" text=".">
      <formula>NOT(ISERROR(SEARCH(".",F43)))</formula>
    </cfRule>
  </conditionalFormatting>
  <conditionalFormatting sqref="A43 A45">
    <cfRule type="containsText" dxfId="183" priority="55" operator="containsText" text=",">
      <formula>NOT(ISERROR(SEARCH(",",A43)))</formula>
    </cfRule>
  </conditionalFormatting>
  <conditionalFormatting sqref="A34">
    <cfRule type="containsText" dxfId="182" priority="53" operator="containsText" text=",">
      <formula>NOT(ISERROR(SEARCH(",",A34)))</formula>
    </cfRule>
  </conditionalFormatting>
  <conditionalFormatting sqref="F34 F32">
    <cfRule type="containsText" dxfId="181" priority="47" operator="containsText" text=".">
      <formula>NOT(ISERROR(SEARCH(".",F32)))</formula>
    </cfRule>
  </conditionalFormatting>
  <conditionalFormatting sqref="A75">
    <cfRule type="containsText" dxfId="180" priority="51" operator="containsText" text=",">
      <formula>NOT(ISERROR(SEARCH(",",A75)))</formula>
    </cfRule>
  </conditionalFormatting>
  <conditionalFormatting sqref="A12:A13">
    <cfRule type="containsText" dxfId="179" priority="49" operator="containsText" text=",">
      <formula>NOT(ISERROR(SEARCH(",",A12)))</formula>
    </cfRule>
  </conditionalFormatting>
  <conditionalFormatting sqref="E12:E13">
    <cfRule type="containsText" dxfId="178" priority="50" operator="containsText" text=".">
      <formula>NOT(ISERROR(SEARCH(".",E12)))</formula>
    </cfRule>
  </conditionalFormatting>
  <conditionalFormatting sqref="A33">
    <cfRule type="containsText" dxfId="177" priority="43" operator="containsText" text=",">
      <formula>NOT(ISERROR(SEARCH(",",A33)))</formula>
    </cfRule>
  </conditionalFormatting>
  <conditionalFormatting sqref="F12:F13">
    <cfRule type="containsText" dxfId="176" priority="48" operator="containsText" text=".">
      <formula>NOT(ISERROR(SEARCH(".",F12)))</formula>
    </cfRule>
  </conditionalFormatting>
  <conditionalFormatting sqref="A57">
    <cfRule type="containsText" dxfId="175" priority="46" operator="containsText" text=",">
      <formula>NOT(ISERROR(SEARCH(",",A57)))</formula>
    </cfRule>
  </conditionalFormatting>
  <conditionalFormatting sqref="F57">
    <cfRule type="containsText" dxfId="174" priority="45" operator="containsText" text=".">
      <formula>NOT(ISERROR(SEARCH(".",F57)))</formula>
    </cfRule>
  </conditionalFormatting>
  <conditionalFormatting sqref="F33">
    <cfRule type="containsText" dxfId="173" priority="44" operator="containsText" text=".">
      <formula>NOT(ISERROR(SEARCH(".",F33)))</formula>
    </cfRule>
  </conditionalFormatting>
  <conditionalFormatting sqref="A26">
    <cfRule type="containsText" dxfId="172" priority="42" operator="containsText" text=",">
      <formula>NOT(ISERROR(SEARCH(",",A26)))</formula>
    </cfRule>
  </conditionalFormatting>
  <conditionalFormatting sqref="F26">
    <cfRule type="containsText" dxfId="171" priority="41" operator="containsText" text=".">
      <formula>NOT(ISERROR(SEARCH(".",F26)))</formula>
    </cfRule>
  </conditionalFormatting>
  <conditionalFormatting sqref="F46:F56">
    <cfRule type="containsText" dxfId="170" priority="40" operator="containsText" text=".">
      <formula>NOT(ISERROR(SEARCH(".",F46)))</formula>
    </cfRule>
  </conditionalFormatting>
  <conditionalFormatting sqref="A15:A25">
    <cfRule type="containsText" dxfId="169" priority="39" operator="containsText" text=",">
      <formula>NOT(ISERROR(SEARCH(",",A15)))</formula>
    </cfRule>
  </conditionalFormatting>
  <conditionalFormatting sqref="A27:A32">
    <cfRule type="containsText" dxfId="168" priority="38" operator="containsText" text=",">
      <formula>NOT(ISERROR(SEARCH(",",A27)))</formula>
    </cfRule>
  </conditionalFormatting>
  <conditionalFormatting sqref="F35">
    <cfRule type="containsText" dxfId="167" priority="35" operator="containsText" text=".">
      <formula>NOT(ISERROR(SEARCH(".",F35)))</formula>
    </cfRule>
  </conditionalFormatting>
  <conditionalFormatting sqref="A35">
    <cfRule type="containsText" dxfId="166" priority="34" operator="containsText" text=",">
      <formula>NOT(ISERROR(SEARCH(",",A35)))</formula>
    </cfRule>
  </conditionalFormatting>
  <conditionalFormatting sqref="A40">
    <cfRule type="containsText" dxfId="165" priority="37" operator="containsText" text=",">
      <formula>NOT(ISERROR(SEARCH(",",A40)))</formula>
    </cfRule>
  </conditionalFormatting>
  <conditionalFormatting sqref="F40">
    <cfRule type="containsText" dxfId="164" priority="36" operator="containsText" text=".">
      <formula>NOT(ISERROR(SEARCH(".",F40)))</formula>
    </cfRule>
  </conditionalFormatting>
  <conditionalFormatting sqref="F36:F39">
    <cfRule type="containsText" dxfId="163" priority="32" operator="containsText" text=".">
      <formula>NOT(ISERROR(SEARCH(".",F36)))</formula>
    </cfRule>
  </conditionalFormatting>
  <conditionalFormatting sqref="A36:A39">
    <cfRule type="containsText" dxfId="162" priority="33" operator="containsText" text=",">
      <formula>NOT(ISERROR(SEARCH(",",A36)))</formula>
    </cfRule>
  </conditionalFormatting>
  <conditionalFormatting sqref="F27:F31">
    <cfRule type="containsText" dxfId="161" priority="31" operator="containsText" text=".">
      <formula>NOT(ISERROR(SEARCH(".",F27)))</formula>
    </cfRule>
  </conditionalFormatting>
  <conditionalFormatting sqref="A53">
    <cfRule type="containsText" dxfId="160" priority="30" operator="containsText" text=",">
      <formula>NOT(ISERROR(SEARCH(",",A53)))</formula>
    </cfRule>
  </conditionalFormatting>
  <conditionalFormatting sqref="E44">
    <cfRule type="containsText" dxfId="159" priority="29" operator="containsText" text=".">
      <formula>NOT(ISERROR(SEARCH(".",E44)))</formula>
    </cfRule>
  </conditionalFormatting>
  <conditionalFormatting sqref="A69">
    <cfRule type="containsText" dxfId="158" priority="17" operator="containsText" text=",">
      <formula>NOT(ISERROR(SEARCH(",",A69)))</formula>
    </cfRule>
  </conditionalFormatting>
  <conditionalFormatting sqref="F44">
    <cfRule type="containsText" dxfId="157" priority="27" operator="containsText" text=".">
      <formula>NOT(ISERROR(SEARCH(".",F44)))</formula>
    </cfRule>
  </conditionalFormatting>
  <conditionalFormatting sqref="A44">
    <cfRule type="containsText" dxfId="156" priority="28" operator="containsText" text=",">
      <formula>NOT(ISERROR(SEARCH(",",A44)))</formula>
    </cfRule>
  </conditionalFormatting>
  <conditionalFormatting sqref="F68">
    <cfRule type="containsText" dxfId="155" priority="26" operator="containsText" text=".">
      <formula>NOT(ISERROR(SEARCH(".",F68)))</formula>
    </cfRule>
  </conditionalFormatting>
  <conditionalFormatting sqref="A68">
    <cfRule type="containsText" dxfId="154" priority="25" operator="containsText" text=",">
      <formula>NOT(ISERROR(SEARCH(",",A68)))</formula>
    </cfRule>
  </conditionalFormatting>
  <conditionalFormatting sqref="A67">
    <cfRule type="containsText" dxfId="153" priority="24" operator="containsText" text=",">
      <formula>NOT(ISERROR(SEARCH(",",A67)))</formula>
    </cfRule>
  </conditionalFormatting>
  <conditionalFormatting sqref="F67">
    <cfRule type="containsText" dxfId="152" priority="23" operator="containsText" text=".">
      <formula>NOT(ISERROR(SEARCH(".",F67)))</formula>
    </cfRule>
  </conditionalFormatting>
  <conditionalFormatting sqref="A66">
    <cfRule type="containsText" dxfId="151" priority="21" operator="containsText" text=",">
      <formula>NOT(ISERROR(SEARCH(",",A66)))</formula>
    </cfRule>
  </conditionalFormatting>
  <conditionalFormatting sqref="F66">
    <cfRule type="containsText" dxfId="150" priority="22" operator="containsText" text=".">
      <formula>NOT(ISERROR(SEARCH(".",F66)))</formula>
    </cfRule>
  </conditionalFormatting>
  <conditionalFormatting sqref="F69">
    <cfRule type="containsText" dxfId="149" priority="18" operator="containsText" text=".">
      <formula>NOT(ISERROR(SEARCH(".",F69)))</formula>
    </cfRule>
  </conditionalFormatting>
  <conditionalFormatting sqref="A74">
    <cfRule type="containsText" dxfId="148" priority="20" operator="containsText" text=",">
      <formula>NOT(ISERROR(SEARCH(",",A74)))</formula>
    </cfRule>
  </conditionalFormatting>
  <conditionalFormatting sqref="F74">
    <cfRule type="containsText" dxfId="147" priority="19" operator="containsText" text=".">
      <formula>NOT(ISERROR(SEARCH(".",F74)))</formula>
    </cfRule>
  </conditionalFormatting>
  <conditionalFormatting sqref="F70:F73">
    <cfRule type="containsText" dxfId="146" priority="15" operator="containsText" text=".">
      <formula>NOT(ISERROR(SEARCH(".",F70)))</formula>
    </cfRule>
  </conditionalFormatting>
  <conditionalFormatting sqref="A70:A73">
    <cfRule type="containsText" dxfId="145" priority="16" operator="containsText" text=",">
      <formula>NOT(ISERROR(SEARCH(",",A70)))</formula>
    </cfRule>
  </conditionalFormatting>
  <conditionalFormatting sqref="A65">
    <cfRule type="containsText" dxfId="144" priority="14" operator="containsText" text=",">
      <formula>NOT(ISERROR(SEARCH(",",A65)))</formula>
    </cfRule>
  </conditionalFormatting>
  <conditionalFormatting sqref="F64:F65">
    <cfRule type="containsText" dxfId="143" priority="13" operator="containsText" text=".">
      <formula>NOT(ISERROR(SEARCH(".",F64)))</formula>
    </cfRule>
  </conditionalFormatting>
  <conditionalFormatting sqref="A58">
    <cfRule type="containsText" dxfId="142" priority="12" operator="containsText" text=",">
      <formula>NOT(ISERROR(SEARCH(",",A58)))</formula>
    </cfRule>
  </conditionalFormatting>
  <conditionalFormatting sqref="F58">
    <cfRule type="containsText" dxfId="141" priority="11" operator="containsText" text=".">
      <formula>NOT(ISERROR(SEARCH(".",F58)))</formula>
    </cfRule>
  </conditionalFormatting>
  <conditionalFormatting sqref="A59:A64">
    <cfRule type="containsText" dxfId="140" priority="10" operator="containsText" text=",">
      <formula>NOT(ISERROR(SEARCH(",",A59)))</formula>
    </cfRule>
  </conditionalFormatting>
  <conditionalFormatting sqref="F59:F63">
    <cfRule type="containsText" dxfId="139" priority="9" operator="containsText" text=".">
      <formula>NOT(ISERROR(SEARCH(".",F59)))</formula>
    </cfRule>
  </conditionalFormatting>
  <conditionalFormatting sqref="A10">
    <cfRule type="containsText" dxfId="138" priority="8" operator="containsText" text=",">
      <formula>NOT(ISERROR(SEARCH(",",A10)))</formula>
    </cfRule>
  </conditionalFormatting>
  <conditionalFormatting sqref="F10">
    <cfRule type="containsText" dxfId="137" priority="7" operator="containsText" text=".">
      <formula>NOT(ISERROR(SEARCH(".",F10)))</formula>
    </cfRule>
  </conditionalFormatting>
  <conditionalFormatting sqref="A41">
    <cfRule type="containsText" dxfId="136" priority="6" operator="containsText" text=",">
      <formula>NOT(ISERROR(SEARCH(",",A41)))</formula>
    </cfRule>
  </conditionalFormatting>
  <conditionalFormatting sqref="F41">
    <cfRule type="containsText" dxfId="135" priority="5" operator="containsText" text=".">
      <formula>NOT(ISERROR(SEARCH(".",F41)))</formula>
    </cfRule>
  </conditionalFormatting>
  <conditionalFormatting sqref="F16:F25">
    <cfRule type="containsText" dxfId="134" priority="4" operator="containsText" text=".">
      <formula>NOT(ISERROR(SEARCH(".",F16)))</formula>
    </cfRule>
  </conditionalFormatting>
  <conditionalFormatting sqref="A14">
    <cfRule type="containsText" dxfId="133" priority="2" operator="containsText" text=",">
      <formula>NOT(ISERROR(SEARCH(",",A14)))</formula>
    </cfRule>
  </conditionalFormatting>
  <conditionalFormatting sqref="E14">
    <cfRule type="containsText" dxfId="132" priority="3" operator="containsText" text=".">
      <formula>NOT(ISERROR(SEARCH(".",E14)))</formula>
    </cfRule>
  </conditionalFormatting>
  <conditionalFormatting sqref="F14">
    <cfRule type="containsText" dxfId="131" priority="1" operator="containsText" text=".">
      <formula>NOT(ISERROR(SEARCH(".",F14)))</formula>
    </cfRule>
  </conditionalFormatting>
  <printOptions horizontalCentered="1" verticalCentered="1"/>
  <pageMargins left="0.31496062992125984" right="0.31496062992125984" top="0.39370078740157483" bottom="0.19685039370078741" header="0.31496062992125984" footer="0.31496062992125984"/>
  <pageSetup paperSize="9" scale="75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H100"/>
  <sheetViews>
    <sheetView topLeftCell="A25" workbookViewId="0">
      <selection activeCell="A35" sqref="A35"/>
    </sheetView>
  </sheetViews>
  <sheetFormatPr defaultColWidth="11.44140625" defaultRowHeight="13.8" x14ac:dyDescent="0.25"/>
  <cols>
    <col min="1" max="1" width="10.6640625" style="29" customWidth="1"/>
    <col min="2" max="2" width="9.44140625" style="31" customWidth="1"/>
    <col min="3" max="3" width="54.33203125" style="1" customWidth="1"/>
    <col min="4" max="4" width="8.44140625" style="32" customWidth="1"/>
    <col min="5" max="5" width="9.44140625" style="33" customWidth="1"/>
    <col min="6" max="6" width="10" style="36" customWidth="1"/>
    <col min="7" max="7" width="12.6640625" style="36" customWidth="1"/>
    <col min="8" max="8" width="12.109375" style="36" customWidth="1"/>
    <col min="9" max="16384" width="11.44140625" style="29"/>
  </cols>
  <sheetData>
    <row r="1" spans="1:8" s="9" customFormat="1" ht="35.25" customHeight="1" thickBot="1" x14ac:dyDescent="0.3">
      <c r="A1" s="129"/>
      <c r="B1" s="130"/>
      <c r="C1" s="135" t="s">
        <v>149</v>
      </c>
      <c r="D1" s="136"/>
      <c r="E1" s="136"/>
      <c r="F1" s="136"/>
      <c r="G1" s="136"/>
      <c r="H1" s="137"/>
    </row>
    <row r="2" spans="1:8" s="12" customFormat="1" ht="23.25" customHeight="1" x14ac:dyDescent="0.25">
      <c r="A2" s="131"/>
      <c r="B2" s="132"/>
      <c r="C2" s="138" t="s">
        <v>150</v>
      </c>
      <c r="D2" s="139"/>
      <c r="E2" s="139"/>
      <c r="F2" s="139"/>
      <c r="G2" s="139"/>
      <c r="H2" s="140"/>
    </row>
    <row r="3" spans="1:8" s="12" customFormat="1" ht="24.75" customHeight="1" thickBot="1" x14ac:dyDescent="0.3">
      <c r="A3" s="133"/>
      <c r="B3" s="134"/>
      <c r="C3" s="141" t="s">
        <v>156</v>
      </c>
      <c r="D3" s="142"/>
      <c r="E3" s="142"/>
      <c r="F3" s="142"/>
      <c r="G3" s="142"/>
      <c r="H3" s="143"/>
    </row>
    <row r="4" spans="1:8" s="12" customFormat="1" ht="21" customHeight="1" x14ac:dyDescent="0.25">
      <c r="A4" s="144" t="s">
        <v>63</v>
      </c>
      <c r="B4" s="145"/>
      <c r="C4" s="65" t="s">
        <v>152</v>
      </c>
      <c r="D4" s="146" t="s">
        <v>64</v>
      </c>
      <c r="E4" s="146"/>
      <c r="F4" s="147" t="s">
        <v>151</v>
      </c>
      <c r="G4" s="148"/>
      <c r="H4" s="149"/>
    </row>
    <row r="5" spans="1:8" s="12" customFormat="1" ht="21.75" customHeight="1" x14ac:dyDescent="0.25">
      <c r="A5" s="158" t="s">
        <v>65</v>
      </c>
      <c r="B5" s="159"/>
      <c r="C5" s="66">
        <v>33816</v>
      </c>
      <c r="D5" s="150"/>
      <c r="E5" s="151"/>
      <c r="F5" s="151"/>
      <c r="G5" s="151"/>
      <c r="H5" s="152"/>
    </row>
    <row r="6" spans="1:8" s="12" customFormat="1" ht="23.25" customHeight="1" thickBot="1" x14ac:dyDescent="0.3">
      <c r="A6" s="153" t="s">
        <v>67</v>
      </c>
      <c r="B6" s="154"/>
      <c r="C6" s="155" t="s">
        <v>163</v>
      </c>
      <c r="D6" s="156"/>
      <c r="E6" s="156"/>
      <c r="F6" s="156"/>
      <c r="G6" s="156"/>
      <c r="H6" s="157"/>
    </row>
    <row r="7" spans="1:8" s="12" customFormat="1" ht="22.5" customHeight="1" thickBot="1" x14ac:dyDescent="0.3">
      <c r="A7" s="67" t="s">
        <v>161</v>
      </c>
      <c r="B7" s="68"/>
      <c r="C7" s="61"/>
      <c r="D7" s="62" t="s">
        <v>61</v>
      </c>
      <c r="E7" s="63">
        <v>25</v>
      </c>
      <c r="F7" s="64" t="s">
        <v>66</v>
      </c>
      <c r="G7" s="11"/>
      <c r="H7" s="11"/>
    </row>
    <row r="8" spans="1:8" s="9" customFormat="1" ht="21.75" customHeight="1" x14ac:dyDescent="0.25">
      <c r="A8" s="119" t="s">
        <v>5</v>
      </c>
      <c r="B8" s="121" t="s">
        <v>6</v>
      </c>
      <c r="C8" s="123" t="s">
        <v>7</v>
      </c>
      <c r="D8" s="125" t="s">
        <v>8</v>
      </c>
      <c r="E8" s="115" t="s">
        <v>54</v>
      </c>
      <c r="F8" s="127" t="s">
        <v>9</v>
      </c>
      <c r="G8" s="115" t="s">
        <v>10</v>
      </c>
      <c r="H8" s="117" t="s">
        <v>11</v>
      </c>
    </row>
    <row r="9" spans="1:8" s="9" customFormat="1" ht="5.25" customHeight="1" thickBot="1" x14ac:dyDescent="0.3">
      <c r="A9" s="120"/>
      <c r="B9" s="122"/>
      <c r="C9" s="124"/>
      <c r="D9" s="126"/>
      <c r="E9" s="128"/>
      <c r="F9" s="116"/>
      <c r="G9" s="116"/>
      <c r="H9" s="118"/>
    </row>
    <row r="10" spans="1:8" s="17" customFormat="1" ht="30.75" customHeight="1" thickTop="1" x14ac:dyDescent="0.25">
      <c r="A10" s="55" t="s">
        <v>90</v>
      </c>
      <c r="B10" s="56"/>
      <c r="C10" s="74" t="s">
        <v>167</v>
      </c>
      <c r="D10" s="49" t="s">
        <v>57</v>
      </c>
      <c r="E10" s="50"/>
      <c r="F10" s="50"/>
      <c r="G10" s="51"/>
      <c r="H10" s="52"/>
    </row>
    <row r="11" spans="1:8" s="17" customFormat="1" ht="21.75" customHeight="1" x14ac:dyDescent="0.25">
      <c r="A11" s="5" t="s">
        <v>107</v>
      </c>
      <c r="B11" s="2"/>
      <c r="C11" s="73" t="s">
        <v>88</v>
      </c>
      <c r="D11" s="14" t="s">
        <v>53</v>
      </c>
      <c r="E11" s="54"/>
      <c r="F11" s="53">
        <v>5</v>
      </c>
      <c r="G11" s="15"/>
      <c r="H11" s="16">
        <f>SUM(H15:H25)</f>
        <v>4181.5940000000001</v>
      </c>
    </row>
    <row r="12" spans="1:8" s="17" customFormat="1" ht="16.5" customHeight="1" x14ac:dyDescent="0.25">
      <c r="A12" s="5"/>
      <c r="B12" s="2"/>
      <c r="C12" s="73" t="s">
        <v>55</v>
      </c>
      <c r="D12" s="14" t="s">
        <v>52</v>
      </c>
      <c r="E12" s="53">
        <v>2.5</v>
      </c>
      <c r="F12" s="3"/>
      <c r="G12" s="15" t="s">
        <v>57</v>
      </c>
      <c r="H12" s="16" t="str">
        <f>IF(ISBLANK(B12)," ",E12*G12)</f>
        <v xml:space="preserve"> </v>
      </c>
    </row>
    <row r="13" spans="1:8" s="17" customFormat="1" ht="16.5" customHeight="1" x14ac:dyDescent="0.25">
      <c r="A13" s="5"/>
      <c r="B13" s="2"/>
      <c r="C13" s="73" t="s">
        <v>79</v>
      </c>
      <c r="D13" s="14" t="s">
        <v>52</v>
      </c>
      <c r="E13" s="37">
        <v>1.5</v>
      </c>
      <c r="F13" s="38"/>
      <c r="G13" s="15" t="s">
        <v>57</v>
      </c>
      <c r="H13" s="16" t="str">
        <f>IF(ISBLANK(B13)," ",E13*G13)</f>
        <v xml:space="preserve"> </v>
      </c>
    </row>
    <row r="14" spans="1:8" s="17" customFormat="1" ht="16.5" customHeight="1" x14ac:dyDescent="0.25">
      <c r="A14" s="5"/>
      <c r="B14" s="2"/>
      <c r="C14" s="73" t="s">
        <v>80</v>
      </c>
      <c r="D14" s="14" t="s">
        <v>52</v>
      </c>
      <c r="E14" s="37">
        <v>2.5</v>
      </c>
      <c r="F14" s="38"/>
      <c r="G14" s="15" t="s">
        <v>57</v>
      </c>
      <c r="H14" s="16" t="str">
        <f>IF(ISBLANK(B14)," ",E14*G14)</f>
        <v xml:space="preserve"> </v>
      </c>
    </row>
    <row r="15" spans="1:8" s="13" customFormat="1" ht="27" customHeight="1" x14ac:dyDescent="0.25">
      <c r="A15" s="6" t="s">
        <v>108</v>
      </c>
      <c r="B15" s="4" t="s">
        <v>71</v>
      </c>
      <c r="C15" s="72" t="s">
        <v>72</v>
      </c>
      <c r="D15" s="18" t="s">
        <v>2</v>
      </c>
      <c r="E15" s="38">
        <v>2.5</v>
      </c>
      <c r="F15" s="38">
        <f t="shared" ref="F15:F25" si="0">+$F$11*E15</f>
        <v>12.5</v>
      </c>
      <c r="G15" s="19">
        <v>6.7</v>
      </c>
      <c r="H15" s="20">
        <f t="shared" ref="H15:H16" si="1">IF(ISBLANK(B15)," ",F15*G15)</f>
        <v>83.75</v>
      </c>
    </row>
    <row r="16" spans="1:8" s="13" customFormat="1" ht="18.75" customHeight="1" x14ac:dyDescent="0.25">
      <c r="A16" s="6" t="s">
        <v>109</v>
      </c>
      <c r="B16" s="4" t="s">
        <v>14</v>
      </c>
      <c r="C16" s="72" t="s">
        <v>15</v>
      </c>
      <c r="D16" s="18" t="s">
        <v>1</v>
      </c>
      <c r="E16" s="38">
        <v>0.25</v>
      </c>
      <c r="F16" s="38">
        <f t="shared" si="0"/>
        <v>1.25</v>
      </c>
      <c r="G16" s="19">
        <v>184.25</v>
      </c>
      <c r="H16" s="20">
        <f t="shared" si="1"/>
        <v>230.3125</v>
      </c>
    </row>
    <row r="17" spans="1:8" s="13" customFormat="1" ht="26.25" customHeight="1" x14ac:dyDescent="0.25">
      <c r="A17" s="6" t="s">
        <v>110</v>
      </c>
      <c r="B17" s="4" t="s">
        <v>42</v>
      </c>
      <c r="C17" s="72" t="s">
        <v>43</v>
      </c>
      <c r="D17" s="18" t="s">
        <v>1</v>
      </c>
      <c r="E17" s="38">
        <v>0.65</v>
      </c>
      <c r="F17" s="38">
        <f t="shared" si="0"/>
        <v>3.25</v>
      </c>
      <c r="G17" s="19">
        <v>50.25</v>
      </c>
      <c r="H17" s="20">
        <f>IF(ISBLANK(B17)," ",F17*G17)</f>
        <v>163.3125</v>
      </c>
    </row>
    <row r="18" spans="1:8" s="13" customFormat="1" ht="45" customHeight="1" x14ac:dyDescent="0.25">
      <c r="A18" s="6" t="s">
        <v>111</v>
      </c>
      <c r="B18" s="4" t="s">
        <v>40</v>
      </c>
      <c r="C18" s="72" t="s">
        <v>41</v>
      </c>
      <c r="D18" s="18" t="s">
        <v>1</v>
      </c>
      <c r="E18" s="38">
        <f>TRUNC((+E17*1.3)+(E16*1.2),2)</f>
        <v>1.1399999999999999</v>
      </c>
      <c r="F18" s="38">
        <f t="shared" si="0"/>
        <v>5.6999999999999993</v>
      </c>
      <c r="G18" s="19">
        <v>88.24</v>
      </c>
      <c r="H18" s="20">
        <f>IF(ISBLANK(B18)," ",F18*G18)</f>
        <v>502.9679999999999</v>
      </c>
    </row>
    <row r="19" spans="1:8" s="13" customFormat="1" ht="24.75" customHeight="1" x14ac:dyDescent="0.25">
      <c r="A19" s="6" t="s">
        <v>112</v>
      </c>
      <c r="B19" s="4" t="s">
        <v>46</v>
      </c>
      <c r="C19" s="72" t="s">
        <v>47</v>
      </c>
      <c r="D19" s="18" t="s">
        <v>1</v>
      </c>
      <c r="E19" s="38">
        <v>0.15</v>
      </c>
      <c r="F19" s="38">
        <f t="shared" si="0"/>
        <v>0.75</v>
      </c>
      <c r="G19" s="19">
        <v>139.27000000000001</v>
      </c>
      <c r="H19" s="20">
        <f>IF(ISBLANK(B19)," ",F19*G19)</f>
        <v>104.45250000000001</v>
      </c>
    </row>
    <row r="20" spans="1:8" s="13" customFormat="1" ht="19.5" customHeight="1" x14ac:dyDescent="0.25">
      <c r="A20" s="6" t="s">
        <v>113</v>
      </c>
      <c r="B20" s="4" t="s">
        <v>44</v>
      </c>
      <c r="C20" s="72" t="s">
        <v>45</v>
      </c>
      <c r="D20" s="18" t="s">
        <v>0</v>
      </c>
      <c r="E20" s="38">
        <v>4.8499999999999996</v>
      </c>
      <c r="F20" s="38">
        <f t="shared" si="0"/>
        <v>24.25</v>
      </c>
      <c r="G20" s="19">
        <v>13.86</v>
      </c>
      <c r="H20" s="20">
        <f t="shared" ref="H20" si="2">IF(ISBLANK(B20)," ",F20*G20)</f>
        <v>336.10499999999996</v>
      </c>
    </row>
    <row r="21" spans="1:8" s="13" customFormat="1" ht="24" customHeight="1" x14ac:dyDescent="0.25">
      <c r="A21" s="6" t="s">
        <v>114</v>
      </c>
      <c r="B21" s="4" t="s">
        <v>75</v>
      </c>
      <c r="C21" s="72" t="s">
        <v>76</v>
      </c>
      <c r="D21" s="18" t="s">
        <v>1</v>
      </c>
      <c r="E21" s="38">
        <v>0.35</v>
      </c>
      <c r="F21" s="38">
        <f t="shared" si="0"/>
        <v>1.75</v>
      </c>
      <c r="G21" s="19">
        <v>816.06</v>
      </c>
      <c r="H21" s="20">
        <f>IF(ISBLANK(B21)," ",F21*G21)</f>
        <v>1428.105</v>
      </c>
    </row>
    <row r="22" spans="1:8" s="13" customFormat="1" ht="21.75" customHeight="1" x14ac:dyDescent="0.25">
      <c r="A22" s="6" t="s">
        <v>115</v>
      </c>
      <c r="B22" s="4" t="s">
        <v>50</v>
      </c>
      <c r="C22" s="72" t="s">
        <v>51</v>
      </c>
      <c r="D22" s="18" t="s">
        <v>4</v>
      </c>
      <c r="E22" s="38">
        <v>4.25</v>
      </c>
      <c r="F22" s="38">
        <f t="shared" si="0"/>
        <v>21.25</v>
      </c>
      <c r="G22" s="19">
        <v>28.43</v>
      </c>
      <c r="H22" s="20">
        <f t="shared" ref="H22:H24" si="3">IF(ISBLANK(B22)," ",F22*G22)</f>
        <v>604.13750000000005</v>
      </c>
    </row>
    <row r="23" spans="1:8" s="13" customFormat="1" ht="36" customHeight="1" x14ac:dyDescent="0.25">
      <c r="A23" s="6" t="s">
        <v>116</v>
      </c>
      <c r="B23" s="4" t="s">
        <v>158</v>
      </c>
      <c r="C23" s="72" t="s">
        <v>59</v>
      </c>
      <c r="D23" s="18" t="s">
        <v>4</v>
      </c>
      <c r="E23" s="38">
        <v>0.75</v>
      </c>
      <c r="F23" s="38">
        <f t="shared" si="0"/>
        <v>3.75</v>
      </c>
      <c r="G23" s="19">
        <v>177.44</v>
      </c>
      <c r="H23" s="20">
        <f t="shared" si="3"/>
        <v>665.4</v>
      </c>
    </row>
    <row r="24" spans="1:8" s="13" customFormat="1" ht="24.75" customHeight="1" x14ac:dyDescent="0.25">
      <c r="A24" s="6" t="s">
        <v>117</v>
      </c>
      <c r="B24" s="4" t="s">
        <v>73</v>
      </c>
      <c r="C24" s="72" t="s">
        <v>74</v>
      </c>
      <c r="D24" s="18" t="s">
        <v>1</v>
      </c>
      <c r="E24" s="38">
        <v>0.02</v>
      </c>
      <c r="F24" s="38">
        <f t="shared" si="0"/>
        <v>0.1</v>
      </c>
      <c r="G24" s="19">
        <v>465.54</v>
      </c>
      <c r="H24" s="20">
        <f t="shared" si="3"/>
        <v>46.554000000000002</v>
      </c>
    </row>
    <row r="25" spans="1:8" s="13" customFormat="1" ht="15.75" customHeight="1" x14ac:dyDescent="0.25">
      <c r="A25" s="6" t="s">
        <v>118</v>
      </c>
      <c r="B25" s="4" t="s">
        <v>68</v>
      </c>
      <c r="C25" s="72" t="s">
        <v>69</v>
      </c>
      <c r="D25" s="18" t="s">
        <v>2</v>
      </c>
      <c r="E25" s="38">
        <v>0.18</v>
      </c>
      <c r="F25" s="38">
        <f t="shared" si="0"/>
        <v>0.89999999999999991</v>
      </c>
      <c r="G25" s="19">
        <v>18.329999999999998</v>
      </c>
      <c r="H25" s="20">
        <f>IF(ISBLANK(B25)," ",F25*G25)</f>
        <v>16.496999999999996</v>
      </c>
    </row>
    <row r="26" spans="1:8" s="17" customFormat="1" ht="33" hidden="1" customHeight="1" x14ac:dyDescent="0.25">
      <c r="A26" s="5" t="s">
        <v>93</v>
      </c>
      <c r="B26" s="2"/>
      <c r="C26" s="73" t="s">
        <v>81</v>
      </c>
      <c r="D26" s="14" t="s">
        <v>4</v>
      </c>
      <c r="E26" s="54"/>
      <c r="F26" s="53">
        <v>0</v>
      </c>
      <c r="G26" s="15">
        <v>0</v>
      </c>
      <c r="H26" s="16">
        <f>SUM(H27:H32)</f>
        <v>0</v>
      </c>
    </row>
    <row r="27" spans="1:8" s="13" customFormat="1" ht="9" hidden="1" customHeight="1" x14ac:dyDescent="0.25">
      <c r="A27" s="6" t="s">
        <v>94</v>
      </c>
      <c r="B27" s="4" t="s">
        <v>14</v>
      </c>
      <c r="C27" s="72" t="s">
        <v>15</v>
      </c>
      <c r="D27" s="18" t="s">
        <v>1</v>
      </c>
      <c r="E27" s="38">
        <f>TRUNC(1*0.08,2)</f>
        <v>0.08</v>
      </c>
      <c r="F27" s="38">
        <f t="shared" ref="F27:F31" si="4">+E27*$F$26</f>
        <v>0</v>
      </c>
      <c r="G27" s="19">
        <v>184.25</v>
      </c>
      <c r="H27" s="20">
        <f t="shared" ref="H27" si="5">IF(ISBLANK(B27)," ",F27*G27)</f>
        <v>0</v>
      </c>
    </row>
    <row r="28" spans="1:8" s="13" customFormat="1" ht="12.75" hidden="1" customHeight="1" x14ac:dyDescent="0.25">
      <c r="A28" s="6" t="s">
        <v>95</v>
      </c>
      <c r="B28" s="4" t="s">
        <v>40</v>
      </c>
      <c r="C28" s="72" t="s">
        <v>41</v>
      </c>
      <c r="D28" s="18" t="s">
        <v>1</v>
      </c>
      <c r="E28" s="38">
        <f>TRUNC(1.2*E27,2)</f>
        <v>0.09</v>
      </c>
      <c r="F28" s="38">
        <f t="shared" si="4"/>
        <v>0</v>
      </c>
      <c r="G28" s="19">
        <v>87.55</v>
      </c>
      <c r="H28" s="20">
        <f>IF(ISBLANK(B28)," ",F28*G28)</f>
        <v>0</v>
      </c>
    </row>
    <row r="29" spans="1:8" s="13" customFormat="1" ht="10.5" hidden="1" customHeight="1" x14ac:dyDescent="0.25">
      <c r="A29" s="6" t="s">
        <v>96</v>
      </c>
      <c r="B29" s="4" t="s">
        <v>46</v>
      </c>
      <c r="C29" s="72" t="s">
        <v>47</v>
      </c>
      <c r="D29" s="18" t="s">
        <v>1</v>
      </c>
      <c r="E29" s="38">
        <f>TRUNC(1*0.03,2)</f>
        <v>0.03</v>
      </c>
      <c r="F29" s="38">
        <f t="shared" si="4"/>
        <v>0</v>
      </c>
      <c r="G29" s="19">
        <v>135.47999999999999</v>
      </c>
      <c r="H29" s="20">
        <f>IF(ISBLANK(B29)," ",F29*G29)</f>
        <v>0</v>
      </c>
    </row>
    <row r="30" spans="1:8" s="13" customFormat="1" ht="10.5" hidden="1" customHeight="1" x14ac:dyDescent="0.25">
      <c r="A30" s="6" t="s">
        <v>97</v>
      </c>
      <c r="B30" s="4" t="s">
        <v>44</v>
      </c>
      <c r="C30" s="72" t="s">
        <v>45</v>
      </c>
      <c r="D30" s="18" t="s">
        <v>0</v>
      </c>
      <c r="E30" s="38">
        <f>TRUNC(1*0.97,2)</f>
        <v>0.97</v>
      </c>
      <c r="F30" s="38">
        <f t="shared" si="4"/>
        <v>0</v>
      </c>
      <c r="G30" s="19">
        <v>13.48</v>
      </c>
      <c r="H30" s="20">
        <f t="shared" ref="H30" si="6">IF(ISBLANK(B30)," ",F30*G30)</f>
        <v>0</v>
      </c>
    </row>
    <row r="31" spans="1:8" s="13" customFormat="1" ht="10.5" hidden="1" customHeight="1" x14ac:dyDescent="0.25">
      <c r="A31" s="6" t="s">
        <v>98</v>
      </c>
      <c r="B31" s="4" t="s">
        <v>75</v>
      </c>
      <c r="C31" s="72" t="s">
        <v>76</v>
      </c>
      <c r="D31" s="18" t="s">
        <v>1</v>
      </c>
      <c r="E31" s="38">
        <f>TRUNC(1*0.07,2)</f>
        <v>7.0000000000000007E-2</v>
      </c>
      <c r="F31" s="38">
        <f t="shared" si="4"/>
        <v>0</v>
      </c>
      <c r="G31" s="19">
        <v>799.73</v>
      </c>
      <c r="H31" s="20">
        <f>IF(ISBLANK(B31)," ",F31*G31)</f>
        <v>0</v>
      </c>
    </row>
    <row r="32" spans="1:8" s="13" customFormat="1" ht="10.5" hidden="1" customHeight="1" x14ac:dyDescent="0.25">
      <c r="A32" s="6" t="s">
        <v>99</v>
      </c>
      <c r="B32" s="4" t="s">
        <v>50</v>
      </c>
      <c r="C32" s="72" t="s">
        <v>51</v>
      </c>
      <c r="D32" s="18" t="s">
        <v>4</v>
      </c>
      <c r="E32" s="38"/>
      <c r="F32" s="38">
        <f>IF(F26&gt;0,+TRUNC((F26-F34),2),0)</f>
        <v>0</v>
      </c>
      <c r="G32" s="19">
        <v>28.55</v>
      </c>
      <c r="H32" s="20">
        <f t="shared" ref="H32" si="7">IF(ISBLANK(B32)," ",F32*G32)</f>
        <v>0</v>
      </c>
    </row>
    <row r="33" spans="1:8" s="17" customFormat="1" ht="12.75" hidden="1" customHeight="1" x14ac:dyDescent="0.25">
      <c r="A33" s="5" t="s">
        <v>100</v>
      </c>
      <c r="B33" s="2"/>
      <c r="C33" s="73" t="s">
        <v>86</v>
      </c>
      <c r="D33" s="14" t="s">
        <v>2</v>
      </c>
      <c r="E33" s="54"/>
      <c r="F33" s="53">
        <v>0</v>
      </c>
      <c r="G33" s="15">
        <v>0</v>
      </c>
      <c r="H33" s="16">
        <f>SUM(H34)</f>
        <v>0</v>
      </c>
    </row>
    <row r="34" spans="1:8" s="13" customFormat="1" ht="14.25" hidden="1" customHeight="1" x14ac:dyDescent="0.25">
      <c r="A34" s="6" t="s">
        <v>101</v>
      </c>
      <c r="B34" s="4" t="s">
        <v>58</v>
      </c>
      <c r="C34" s="72" t="s">
        <v>59</v>
      </c>
      <c r="D34" s="18" t="s">
        <v>4</v>
      </c>
      <c r="E34" s="38">
        <v>0.3</v>
      </c>
      <c r="F34" s="38">
        <f>+E34*$F$33</f>
        <v>0</v>
      </c>
      <c r="G34" s="19">
        <v>163.9</v>
      </c>
      <c r="H34" s="20">
        <f t="shared" ref="H34:H90" si="8">IF(ISBLANK(B34)," ",F34*G34)</f>
        <v>0</v>
      </c>
    </row>
    <row r="35" spans="1:8" s="17" customFormat="1" ht="32.1" customHeight="1" x14ac:dyDescent="0.25">
      <c r="A35" s="5" t="s">
        <v>128</v>
      </c>
      <c r="B35" s="2"/>
      <c r="C35" s="73" t="s">
        <v>164</v>
      </c>
      <c r="D35" s="14" t="s">
        <v>2</v>
      </c>
      <c r="E35" s="54"/>
      <c r="F35" s="53">
        <v>54</v>
      </c>
      <c r="G35" s="15">
        <v>0</v>
      </c>
      <c r="H35" s="16">
        <f>SUM(H36:H39)</f>
        <v>3766.6457999999998</v>
      </c>
    </row>
    <row r="36" spans="1:8" s="13" customFormat="1" ht="32.1" customHeight="1" x14ac:dyDescent="0.25">
      <c r="A36" s="6" t="s">
        <v>129</v>
      </c>
      <c r="B36" s="4" t="s">
        <v>14</v>
      </c>
      <c r="C36" s="72" t="s">
        <v>15</v>
      </c>
      <c r="D36" s="18" t="s">
        <v>1</v>
      </c>
      <c r="E36" s="38">
        <f>TRUNC(1*0.03,2)</f>
        <v>0.03</v>
      </c>
      <c r="F36" s="38">
        <f>+E36*$F$35</f>
        <v>1.6199999999999999</v>
      </c>
      <c r="G36" s="19">
        <v>184.25</v>
      </c>
      <c r="H36" s="20">
        <f t="shared" ref="H36" si="9">IF(ISBLANK(B36)," ",F36*G36)</f>
        <v>298.48499999999996</v>
      </c>
    </row>
    <row r="37" spans="1:8" s="13" customFormat="1" ht="41.25" customHeight="1" x14ac:dyDescent="0.25">
      <c r="A37" s="6" t="s">
        <v>130</v>
      </c>
      <c r="B37" s="4" t="s">
        <v>40</v>
      </c>
      <c r="C37" s="72" t="s">
        <v>41</v>
      </c>
      <c r="D37" s="18" t="s">
        <v>1</v>
      </c>
      <c r="E37" s="38">
        <f>TRUNC(1.2*E36,2)</f>
        <v>0.03</v>
      </c>
      <c r="F37" s="38">
        <f t="shared" ref="F37:F39" si="10">+E37*$F$35</f>
        <v>1.6199999999999999</v>
      </c>
      <c r="G37" s="19">
        <v>88.24</v>
      </c>
      <c r="H37" s="20">
        <f>IF(ISBLANK(B37)," ",F37*G37)</f>
        <v>142.94879999999998</v>
      </c>
    </row>
    <row r="38" spans="1:8" s="13" customFormat="1" ht="32.1" customHeight="1" x14ac:dyDescent="0.25">
      <c r="A38" s="6" t="s">
        <v>131</v>
      </c>
      <c r="B38" s="4" t="s">
        <v>48</v>
      </c>
      <c r="C38" s="72" t="s">
        <v>49</v>
      </c>
      <c r="D38" s="18" t="s">
        <v>4</v>
      </c>
      <c r="E38" s="38">
        <v>0.3</v>
      </c>
      <c r="F38" s="38">
        <f t="shared" si="10"/>
        <v>16.2</v>
      </c>
      <c r="G38" s="19">
        <v>27.82</v>
      </c>
      <c r="H38" s="20">
        <f>IF(ISBLANK(B38)," ",F38*G38)</f>
        <v>450.68399999999997</v>
      </c>
    </row>
    <row r="39" spans="1:8" s="13" customFormat="1" ht="32.1" customHeight="1" thickBot="1" x14ac:dyDescent="0.3">
      <c r="A39" s="6" t="s">
        <v>132</v>
      </c>
      <c r="B39" s="4" t="s">
        <v>58</v>
      </c>
      <c r="C39" s="72" t="s">
        <v>59</v>
      </c>
      <c r="D39" s="18" t="s">
        <v>4</v>
      </c>
      <c r="E39" s="38">
        <v>0.3</v>
      </c>
      <c r="F39" s="38">
        <f t="shared" si="10"/>
        <v>16.2</v>
      </c>
      <c r="G39" s="19">
        <v>177.44</v>
      </c>
      <c r="H39" s="20">
        <f t="shared" ref="H39" si="11">IF(ISBLANK(B39)," ",F39*G39)</f>
        <v>2874.5279999999998</v>
      </c>
    </row>
    <row r="40" spans="1:8" s="17" customFormat="1" ht="32.1" hidden="1" customHeight="1" x14ac:dyDescent="0.25">
      <c r="A40" s="55" t="s">
        <v>90</v>
      </c>
      <c r="B40" s="56"/>
      <c r="C40" s="14" t="s">
        <v>85</v>
      </c>
      <c r="D40" s="49" t="s">
        <v>57</v>
      </c>
      <c r="E40" s="50"/>
      <c r="F40" s="50"/>
      <c r="G40" s="51"/>
      <c r="H40" s="52"/>
    </row>
    <row r="41" spans="1:8" s="17" customFormat="1" ht="32.1" hidden="1" customHeight="1" x14ac:dyDescent="0.25">
      <c r="A41" s="5" t="s">
        <v>107</v>
      </c>
      <c r="B41" s="2"/>
      <c r="C41" s="14" t="s">
        <v>88</v>
      </c>
      <c r="D41" s="14" t="s">
        <v>53</v>
      </c>
      <c r="E41" s="54"/>
      <c r="F41" s="53">
        <v>0</v>
      </c>
      <c r="G41" s="15"/>
      <c r="H41" s="16">
        <f>SUM(H45:H55)</f>
        <v>0</v>
      </c>
    </row>
    <row r="42" spans="1:8" s="17" customFormat="1" ht="15" hidden="1" customHeight="1" x14ac:dyDescent="0.25">
      <c r="A42" s="5"/>
      <c r="B42" s="2"/>
      <c r="C42" s="14" t="s">
        <v>55</v>
      </c>
      <c r="D42" s="14" t="s">
        <v>52</v>
      </c>
      <c r="E42" s="53">
        <v>0</v>
      </c>
      <c r="F42" s="3"/>
      <c r="G42" s="15"/>
      <c r="H42" s="16" t="str">
        <f>IF(ISBLANK(B42)," ",E42*G42)</f>
        <v xml:space="preserve"> </v>
      </c>
    </row>
    <row r="43" spans="1:8" s="17" customFormat="1" ht="15" hidden="1" customHeight="1" x14ac:dyDescent="0.25">
      <c r="A43" s="5"/>
      <c r="B43" s="2"/>
      <c r="C43" s="14" t="s">
        <v>79</v>
      </c>
      <c r="D43" s="14" t="s">
        <v>52</v>
      </c>
      <c r="E43" s="48">
        <v>0</v>
      </c>
      <c r="F43" s="38"/>
      <c r="G43" s="15"/>
      <c r="H43" s="16" t="str">
        <f>IF(ISBLANK(B43)," ",E43*G43)</f>
        <v xml:space="preserve"> </v>
      </c>
    </row>
    <row r="44" spans="1:8" s="17" customFormat="1" ht="15" hidden="1" customHeight="1" x14ac:dyDescent="0.25">
      <c r="A44" s="5"/>
      <c r="B44" s="2"/>
      <c r="C44" s="14" t="s">
        <v>80</v>
      </c>
      <c r="D44" s="14" t="s">
        <v>52</v>
      </c>
      <c r="E44" s="48">
        <v>0</v>
      </c>
      <c r="F44" s="38"/>
      <c r="G44" s="15"/>
      <c r="H44" s="16" t="str">
        <f>IF(ISBLANK(B44)," ",E44*G44)</f>
        <v xml:space="preserve"> </v>
      </c>
    </row>
    <row r="45" spans="1:8" s="13" customFormat="1" ht="32.1" hidden="1" customHeight="1" x14ac:dyDescent="0.25">
      <c r="A45" s="6" t="s">
        <v>108</v>
      </c>
      <c r="B45" s="4" t="s">
        <v>71</v>
      </c>
      <c r="C45" s="18" t="s">
        <v>72</v>
      </c>
      <c r="D45" s="18" t="s">
        <v>2</v>
      </c>
      <c r="E45" s="38">
        <f>TRUNC(+E44,2)</f>
        <v>0</v>
      </c>
      <c r="F45" s="38">
        <f t="shared" ref="F45:F55" si="12">+E45*$F$41</f>
        <v>0</v>
      </c>
      <c r="G45" s="19">
        <v>6.7</v>
      </c>
      <c r="H45" s="20">
        <f>IF(ISBLANK(B45)," ",F45*G45)</f>
        <v>0</v>
      </c>
    </row>
    <row r="46" spans="1:8" s="13" customFormat="1" ht="32.1" hidden="1" customHeight="1" x14ac:dyDescent="0.25">
      <c r="A46" s="6" t="s">
        <v>109</v>
      </c>
      <c r="B46" s="4" t="s">
        <v>14</v>
      </c>
      <c r="C46" s="18" t="s">
        <v>15</v>
      </c>
      <c r="D46" s="18" t="s">
        <v>1</v>
      </c>
      <c r="E46" s="38">
        <f>TRUNC(E42*(E43+E44)/2*0.05,2)</f>
        <v>0</v>
      </c>
      <c r="F46" s="38">
        <f t="shared" si="12"/>
        <v>0</v>
      </c>
      <c r="G46" s="19">
        <v>184.25</v>
      </c>
      <c r="H46" s="20">
        <f t="shared" ref="H46:H54" si="13">IF(ISBLANK(B46)," ",F46*G46)</f>
        <v>0</v>
      </c>
    </row>
    <row r="47" spans="1:8" s="13" customFormat="1" ht="32.1" hidden="1" customHeight="1" x14ac:dyDescent="0.25">
      <c r="A47" s="6" t="s">
        <v>110</v>
      </c>
      <c r="B47" s="4" t="s">
        <v>42</v>
      </c>
      <c r="C47" s="18" t="s">
        <v>43</v>
      </c>
      <c r="D47" s="18" t="s">
        <v>1</v>
      </c>
      <c r="E47" s="38">
        <f>TRUNC(E42*(E43+E44)/2*(0.18-0.05),2)</f>
        <v>0</v>
      </c>
      <c r="F47" s="38">
        <f t="shared" si="12"/>
        <v>0</v>
      </c>
      <c r="G47" s="19">
        <v>50.25</v>
      </c>
      <c r="H47" s="20">
        <f t="shared" si="13"/>
        <v>0</v>
      </c>
    </row>
    <row r="48" spans="1:8" s="13" customFormat="1" ht="32.1" hidden="1" customHeight="1" x14ac:dyDescent="0.25">
      <c r="A48" s="6" t="s">
        <v>111</v>
      </c>
      <c r="B48" s="4" t="s">
        <v>40</v>
      </c>
      <c r="C48" s="18" t="s">
        <v>41</v>
      </c>
      <c r="D48" s="18" t="s">
        <v>1</v>
      </c>
      <c r="E48" s="38">
        <f>TRUNC((+E47*1.3)+(E46*1.2),2)</f>
        <v>0</v>
      </c>
      <c r="F48" s="38">
        <f t="shared" si="12"/>
        <v>0</v>
      </c>
      <c r="G48" s="19">
        <v>87.55</v>
      </c>
      <c r="H48" s="20">
        <f t="shared" si="13"/>
        <v>0</v>
      </c>
    </row>
    <row r="49" spans="1:8" s="13" customFormat="1" ht="32.1" hidden="1" customHeight="1" x14ac:dyDescent="0.25">
      <c r="A49" s="6" t="s">
        <v>112</v>
      </c>
      <c r="B49" s="4" t="s">
        <v>46</v>
      </c>
      <c r="C49" s="18" t="s">
        <v>47</v>
      </c>
      <c r="D49" s="18" t="s">
        <v>1</v>
      </c>
      <c r="E49" s="38">
        <f>TRUNC(+E42*(E43+E44)/2*0.03,2)</f>
        <v>0</v>
      </c>
      <c r="F49" s="38">
        <f t="shared" si="12"/>
        <v>0</v>
      </c>
      <c r="G49" s="19">
        <v>135.47999999999999</v>
      </c>
      <c r="H49" s="20">
        <f t="shared" si="13"/>
        <v>0</v>
      </c>
    </row>
    <row r="50" spans="1:8" s="13" customFormat="1" ht="32.1" hidden="1" customHeight="1" x14ac:dyDescent="0.25">
      <c r="A50" s="6" t="s">
        <v>113</v>
      </c>
      <c r="B50" s="4" t="s">
        <v>44</v>
      </c>
      <c r="C50" s="18" t="s">
        <v>45</v>
      </c>
      <c r="D50" s="18" t="s">
        <v>0</v>
      </c>
      <c r="E50" s="38">
        <f>TRUNC(0.97*E42*(E43+E44)/2,2)</f>
        <v>0</v>
      </c>
      <c r="F50" s="38">
        <f t="shared" si="12"/>
        <v>0</v>
      </c>
      <c r="G50" s="19">
        <v>13.48</v>
      </c>
      <c r="H50" s="20">
        <f t="shared" si="13"/>
        <v>0</v>
      </c>
    </row>
    <row r="51" spans="1:8" s="13" customFormat="1" ht="32.1" hidden="1" customHeight="1" x14ac:dyDescent="0.25">
      <c r="A51" s="6" t="s">
        <v>114</v>
      </c>
      <c r="B51" s="4" t="s">
        <v>75</v>
      </c>
      <c r="C51" s="18" t="s">
        <v>76</v>
      </c>
      <c r="D51" s="18" t="s">
        <v>1</v>
      </c>
      <c r="E51" s="38">
        <f>TRUNC(E42*(E43+E44)/2*0.07,2)</f>
        <v>0</v>
      </c>
      <c r="F51" s="38">
        <f t="shared" si="12"/>
        <v>0</v>
      </c>
      <c r="G51" s="19">
        <v>799.73</v>
      </c>
      <c r="H51" s="20">
        <f t="shared" si="13"/>
        <v>0</v>
      </c>
    </row>
    <row r="52" spans="1:8" s="13" customFormat="1" ht="32.1" hidden="1" customHeight="1" x14ac:dyDescent="0.25">
      <c r="A52" s="6" t="s">
        <v>115</v>
      </c>
      <c r="B52" s="4" t="s">
        <v>50</v>
      </c>
      <c r="C52" s="18" t="s">
        <v>51</v>
      </c>
      <c r="D52" s="18" t="s">
        <v>4</v>
      </c>
      <c r="E52" s="38">
        <f>TRUNC(E42*(E43+E44)/2-E53,2)</f>
        <v>-0.75</v>
      </c>
      <c r="F52" s="38">
        <f t="shared" si="12"/>
        <v>0</v>
      </c>
      <c r="G52" s="19">
        <v>28.55</v>
      </c>
      <c r="H52" s="20">
        <f t="shared" si="13"/>
        <v>0</v>
      </c>
    </row>
    <row r="53" spans="1:8" s="13" customFormat="1" ht="32.1" hidden="1" customHeight="1" x14ac:dyDescent="0.25">
      <c r="A53" s="6" t="s">
        <v>116</v>
      </c>
      <c r="B53" s="4" t="s">
        <v>58</v>
      </c>
      <c r="C53" s="18" t="s">
        <v>59</v>
      </c>
      <c r="D53" s="18" t="s">
        <v>4</v>
      </c>
      <c r="E53" s="38">
        <f>TRUNC(0.3*1.5+(1.8-0.5-0.3)*0.3,2)</f>
        <v>0.75</v>
      </c>
      <c r="F53" s="38">
        <f t="shared" si="12"/>
        <v>0</v>
      </c>
      <c r="G53" s="19">
        <v>163.9</v>
      </c>
      <c r="H53" s="20">
        <f t="shared" si="13"/>
        <v>0</v>
      </c>
    </row>
    <row r="54" spans="1:8" s="13" customFormat="1" ht="32.1" hidden="1" customHeight="1" x14ac:dyDescent="0.25">
      <c r="A54" s="6" t="s">
        <v>117</v>
      </c>
      <c r="B54" s="4" t="s">
        <v>73</v>
      </c>
      <c r="C54" s="18" t="s">
        <v>74</v>
      </c>
      <c r="D54" s="18" t="s">
        <v>1</v>
      </c>
      <c r="E54" s="38">
        <f>TRUNC((+E45*0.2*0.05)*1.05,2)</f>
        <v>0</v>
      </c>
      <c r="F54" s="38">
        <f t="shared" si="12"/>
        <v>0</v>
      </c>
      <c r="G54" s="19">
        <v>452.25</v>
      </c>
      <c r="H54" s="20">
        <f t="shared" si="13"/>
        <v>0</v>
      </c>
    </row>
    <row r="55" spans="1:8" s="13" customFormat="1" ht="32.1" hidden="1" customHeight="1" x14ac:dyDescent="0.25">
      <c r="A55" s="6" t="s">
        <v>118</v>
      </c>
      <c r="B55" s="4" t="s">
        <v>68</v>
      </c>
      <c r="C55" s="18" t="s">
        <v>69</v>
      </c>
      <c r="D55" s="18" t="s">
        <v>2</v>
      </c>
      <c r="E55" s="38">
        <f>TRUNC(+E45*(0.3*0.1+0.3*0.14),2)</f>
        <v>0</v>
      </c>
      <c r="F55" s="38">
        <f t="shared" si="12"/>
        <v>0</v>
      </c>
      <c r="G55" s="19">
        <v>18.22</v>
      </c>
      <c r="H55" s="20">
        <f>IF(ISBLANK(B55)," ",F55*G55)</f>
        <v>0</v>
      </c>
    </row>
    <row r="56" spans="1:8" s="13" customFormat="1" ht="32.1" hidden="1" customHeight="1" x14ac:dyDescent="0.25">
      <c r="A56" s="6"/>
      <c r="B56" s="4"/>
      <c r="C56" s="18"/>
      <c r="D56" s="18"/>
      <c r="E56" s="3"/>
      <c r="F56" s="3"/>
      <c r="G56" s="19">
        <v>0</v>
      </c>
      <c r="H56" s="20"/>
    </row>
    <row r="57" spans="1:8" s="17" customFormat="1" ht="32.1" hidden="1" customHeight="1" x14ac:dyDescent="0.25">
      <c r="A57" s="5" t="s">
        <v>119</v>
      </c>
      <c r="B57" s="2"/>
      <c r="C57" s="14" t="s">
        <v>84</v>
      </c>
      <c r="D57" s="14" t="s">
        <v>4</v>
      </c>
      <c r="E57" s="54"/>
      <c r="F57" s="53">
        <v>0</v>
      </c>
      <c r="G57" s="15">
        <v>0</v>
      </c>
      <c r="H57" s="16">
        <f>SUM(H58:H63)</f>
        <v>0</v>
      </c>
    </row>
    <row r="58" spans="1:8" s="13" customFormat="1" ht="32.1" hidden="1" customHeight="1" x14ac:dyDescent="0.25">
      <c r="A58" s="6" t="s">
        <v>120</v>
      </c>
      <c r="B58" s="4" t="s">
        <v>14</v>
      </c>
      <c r="C58" s="18" t="s">
        <v>15</v>
      </c>
      <c r="D58" s="18" t="s">
        <v>1</v>
      </c>
      <c r="E58" s="38">
        <f>TRUNC(1*0.08,2)</f>
        <v>0.08</v>
      </c>
      <c r="F58" s="38">
        <f>+E58*$F$57</f>
        <v>0</v>
      </c>
      <c r="G58" s="19">
        <v>184.25</v>
      </c>
      <c r="H58" s="20">
        <f t="shared" ref="H58" si="14">IF(ISBLANK(B58)," ",F58*G58)</f>
        <v>0</v>
      </c>
    </row>
    <row r="59" spans="1:8" s="13" customFormat="1" ht="32.1" hidden="1" customHeight="1" x14ac:dyDescent="0.25">
      <c r="A59" s="6" t="s">
        <v>121</v>
      </c>
      <c r="B59" s="4" t="s">
        <v>40</v>
      </c>
      <c r="C59" s="18" t="s">
        <v>41</v>
      </c>
      <c r="D59" s="18" t="s">
        <v>1</v>
      </c>
      <c r="E59" s="38">
        <f>TRUNC(1.2*E58,2)</f>
        <v>0.09</v>
      </c>
      <c r="F59" s="38">
        <f t="shared" ref="F59:F62" si="15">+E59*$F$57</f>
        <v>0</v>
      </c>
      <c r="G59" s="19">
        <v>87.55</v>
      </c>
      <c r="H59" s="20">
        <f>IF(ISBLANK(B59)," ",F59*G59)</f>
        <v>0</v>
      </c>
    </row>
    <row r="60" spans="1:8" s="13" customFormat="1" ht="32.1" hidden="1" customHeight="1" x14ac:dyDescent="0.25">
      <c r="A60" s="6" t="s">
        <v>122</v>
      </c>
      <c r="B60" s="4" t="s">
        <v>46</v>
      </c>
      <c r="C60" s="18" t="s">
        <v>47</v>
      </c>
      <c r="D60" s="18" t="s">
        <v>1</v>
      </c>
      <c r="E60" s="38">
        <f>TRUNC(1*0.03,2)</f>
        <v>0.03</v>
      </c>
      <c r="F60" s="38">
        <f t="shared" si="15"/>
        <v>0</v>
      </c>
      <c r="G60" s="19">
        <v>135.47999999999999</v>
      </c>
      <c r="H60" s="20">
        <f>IF(ISBLANK(B60)," ",F60*G60)</f>
        <v>0</v>
      </c>
    </row>
    <row r="61" spans="1:8" s="13" customFormat="1" ht="32.1" hidden="1" customHeight="1" x14ac:dyDescent="0.25">
      <c r="A61" s="6" t="s">
        <v>123</v>
      </c>
      <c r="B61" s="4" t="s">
        <v>44</v>
      </c>
      <c r="C61" s="18" t="s">
        <v>45</v>
      </c>
      <c r="D61" s="18" t="s">
        <v>0</v>
      </c>
      <c r="E61" s="38">
        <f>TRUNC(1*0.97,2)</f>
        <v>0.97</v>
      </c>
      <c r="F61" s="38">
        <f t="shared" si="15"/>
        <v>0</v>
      </c>
      <c r="G61" s="19">
        <v>13.48</v>
      </c>
      <c r="H61" s="20">
        <f t="shared" ref="H61" si="16">IF(ISBLANK(B61)," ",F61*G61)</f>
        <v>0</v>
      </c>
    </row>
    <row r="62" spans="1:8" s="13" customFormat="1" ht="32.1" hidden="1" customHeight="1" x14ac:dyDescent="0.25">
      <c r="A62" s="6" t="s">
        <v>124</v>
      </c>
      <c r="B62" s="4" t="s">
        <v>75</v>
      </c>
      <c r="C62" s="18" t="s">
        <v>76</v>
      </c>
      <c r="D62" s="18" t="s">
        <v>1</v>
      </c>
      <c r="E62" s="38">
        <f>TRUNC(1*0.07,2)</f>
        <v>7.0000000000000007E-2</v>
      </c>
      <c r="F62" s="38">
        <f t="shared" si="15"/>
        <v>0</v>
      </c>
      <c r="G62" s="19">
        <v>799.73</v>
      </c>
      <c r="H62" s="20">
        <f>IF(ISBLANK(B62)," ",F62*G62)</f>
        <v>0</v>
      </c>
    </row>
    <row r="63" spans="1:8" s="13" customFormat="1" ht="32.1" hidden="1" customHeight="1" x14ac:dyDescent="0.25">
      <c r="A63" s="6" t="s">
        <v>125</v>
      </c>
      <c r="B63" s="4" t="s">
        <v>50</v>
      </c>
      <c r="C63" s="18" t="s">
        <v>51</v>
      </c>
      <c r="D63" s="18" t="s">
        <v>4</v>
      </c>
      <c r="E63" s="38"/>
      <c r="F63" s="38">
        <f>IF(F57&gt;0,+TRUNC((F57-F66),2),0)</f>
        <v>0</v>
      </c>
      <c r="G63" s="19">
        <v>28.55</v>
      </c>
      <c r="H63" s="20">
        <f t="shared" ref="H63" si="17">IF(ISBLANK(B63)," ",F63*G63)</f>
        <v>0</v>
      </c>
    </row>
    <row r="64" spans="1:8" s="13" customFormat="1" ht="32.1" hidden="1" customHeight="1" x14ac:dyDescent="0.25">
      <c r="A64" s="6"/>
      <c r="B64" s="4"/>
      <c r="C64" s="18"/>
      <c r="D64" s="18"/>
      <c r="E64" s="3"/>
      <c r="F64" s="3"/>
      <c r="G64" s="19">
        <v>0</v>
      </c>
      <c r="H64" s="20"/>
    </row>
    <row r="65" spans="1:8" s="17" customFormat="1" ht="32.1" hidden="1" customHeight="1" x14ac:dyDescent="0.25">
      <c r="A65" s="5" t="s">
        <v>126</v>
      </c>
      <c r="B65" s="2"/>
      <c r="C65" s="14" t="s">
        <v>82</v>
      </c>
      <c r="D65" s="14" t="s">
        <v>2</v>
      </c>
      <c r="E65" s="54"/>
      <c r="F65" s="53">
        <v>0</v>
      </c>
      <c r="G65" s="15">
        <v>0</v>
      </c>
      <c r="H65" s="16">
        <f>SUM(H66)</f>
        <v>0</v>
      </c>
    </row>
    <row r="66" spans="1:8" s="13" customFormat="1" ht="32.1" hidden="1" customHeight="1" x14ac:dyDescent="0.25">
      <c r="A66" s="6" t="s">
        <v>127</v>
      </c>
      <c r="B66" s="4" t="s">
        <v>58</v>
      </c>
      <c r="C66" s="18" t="s">
        <v>59</v>
      </c>
      <c r="D66" s="18" t="s">
        <v>4</v>
      </c>
      <c r="E66" s="38">
        <v>0.3</v>
      </c>
      <c r="F66" s="38">
        <f>+E66*$F$65</f>
        <v>0</v>
      </c>
      <c r="G66" s="19">
        <v>163.9</v>
      </c>
      <c r="H66" s="20">
        <f t="shared" ref="H66:H67" si="18">IF(ISBLANK(B66)," ",F66*G66)</f>
        <v>0</v>
      </c>
    </row>
    <row r="67" spans="1:8" s="13" customFormat="1" ht="32.1" hidden="1" customHeight="1" x14ac:dyDescent="0.25">
      <c r="A67" s="6"/>
      <c r="B67" s="4"/>
      <c r="C67" s="18" t="s">
        <v>57</v>
      </c>
      <c r="D67" s="18" t="s">
        <v>57</v>
      </c>
      <c r="E67" s="3"/>
      <c r="F67" s="3"/>
      <c r="G67" s="19"/>
      <c r="H67" s="20" t="str">
        <f t="shared" si="18"/>
        <v xml:space="preserve"> </v>
      </c>
    </row>
    <row r="68" spans="1:8" s="17" customFormat="1" ht="32.1" hidden="1" customHeight="1" x14ac:dyDescent="0.25">
      <c r="A68" s="5" t="s">
        <v>128</v>
      </c>
      <c r="B68" s="2"/>
      <c r="C68" s="14" t="s">
        <v>83</v>
      </c>
      <c r="D68" s="14" t="s">
        <v>2</v>
      </c>
      <c r="E68" s="54"/>
      <c r="F68" s="53">
        <v>0</v>
      </c>
      <c r="G68" s="15">
        <v>0</v>
      </c>
      <c r="H68" s="16">
        <f>SUM(H69:H72)</f>
        <v>0</v>
      </c>
    </row>
    <row r="69" spans="1:8" s="13" customFormat="1" ht="32.1" hidden="1" customHeight="1" x14ac:dyDescent="0.25">
      <c r="A69" s="6" t="s">
        <v>129</v>
      </c>
      <c r="B69" s="4" t="s">
        <v>14</v>
      </c>
      <c r="C69" s="18" t="s">
        <v>15</v>
      </c>
      <c r="D69" s="18" t="s">
        <v>1</v>
      </c>
      <c r="E69" s="38">
        <f>TRUNC(1*0.03,2)</f>
        <v>0.03</v>
      </c>
      <c r="F69" s="38">
        <f>+E69*$F$68</f>
        <v>0</v>
      </c>
      <c r="G69" s="19">
        <v>184.25</v>
      </c>
      <c r="H69" s="20">
        <f t="shared" ref="H69" si="19">IF(ISBLANK(B69)," ",F69*G69)</f>
        <v>0</v>
      </c>
    </row>
    <row r="70" spans="1:8" s="13" customFormat="1" ht="32.1" hidden="1" customHeight="1" x14ac:dyDescent="0.25">
      <c r="A70" s="6" t="s">
        <v>130</v>
      </c>
      <c r="B70" s="4" t="s">
        <v>40</v>
      </c>
      <c r="C70" s="18" t="s">
        <v>41</v>
      </c>
      <c r="D70" s="18" t="s">
        <v>1</v>
      </c>
      <c r="E70" s="38">
        <f>TRUNC(1.2*E69,2)</f>
        <v>0.03</v>
      </c>
      <c r="F70" s="38">
        <f t="shared" ref="F70:F72" si="20">+E70*$F$68</f>
        <v>0</v>
      </c>
      <c r="G70" s="19">
        <v>87.55</v>
      </c>
      <c r="H70" s="20">
        <f>IF(ISBLANK(B70)," ",F70*G70)</f>
        <v>0</v>
      </c>
    </row>
    <row r="71" spans="1:8" s="13" customFormat="1" ht="32.1" hidden="1" customHeight="1" x14ac:dyDescent="0.25">
      <c r="A71" s="6" t="s">
        <v>131</v>
      </c>
      <c r="B71" s="4" t="s">
        <v>48</v>
      </c>
      <c r="C71" s="18" t="s">
        <v>49</v>
      </c>
      <c r="D71" s="18" t="s">
        <v>4</v>
      </c>
      <c r="E71" s="38">
        <v>0.3</v>
      </c>
      <c r="F71" s="38">
        <f t="shared" si="20"/>
        <v>0</v>
      </c>
      <c r="G71" s="19">
        <v>27.24</v>
      </c>
      <c r="H71" s="20">
        <f>IF(ISBLANK(B71)," ",F71*G71)</f>
        <v>0</v>
      </c>
    </row>
    <row r="72" spans="1:8" s="13" customFormat="1" ht="32.1" hidden="1" customHeight="1" x14ac:dyDescent="0.25">
      <c r="A72" s="6" t="s">
        <v>132</v>
      </c>
      <c r="B72" s="4" t="s">
        <v>58</v>
      </c>
      <c r="C72" s="18" t="s">
        <v>59</v>
      </c>
      <c r="D72" s="18" t="s">
        <v>4</v>
      </c>
      <c r="E72" s="38">
        <v>0.3</v>
      </c>
      <c r="F72" s="38">
        <f t="shared" si="20"/>
        <v>0</v>
      </c>
      <c r="G72" s="19">
        <v>163.9</v>
      </c>
      <c r="H72" s="20">
        <f t="shared" ref="H72" si="21">IF(ISBLANK(B72)," ",F72*G72)</f>
        <v>0</v>
      </c>
    </row>
    <row r="73" spans="1:8" s="13" customFormat="1" ht="32.1" hidden="1" customHeight="1" x14ac:dyDescent="0.25">
      <c r="A73" s="6"/>
      <c r="B73" s="4"/>
      <c r="C73" s="18"/>
      <c r="D73" s="18"/>
      <c r="E73" s="3"/>
      <c r="F73" s="3"/>
      <c r="G73" s="19">
        <v>0</v>
      </c>
      <c r="H73" s="20"/>
    </row>
    <row r="74" spans="1:8" s="17" customFormat="1" ht="32.1" hidden="1" customHeight="1" x14ac:dyDescent="0.25">
      <c r="A74" s="57" t="s">
        <v>91</v>
      </c>
      <c r="B74" s="2"/>
      <c r="C74" s="14" t="s">
        <v>56</v>
      </c>
      <c r="D74" s="14"/>
      <c r="E74" s="54"/>
      <c r="F74" s="54"/>
      <c r="G74" s="15">
        <v>0</v>
      </c>
      <c r="H74" s="16">
        <f>SUM(H75:H90)</f>
        <v>0</v>
      </c>
    </row>
    <row r="75" spans="1:8" s="13" customFormat="1" ht="32.1" hidden="1" customHeight="1" x14ac:dyDescent="0.25">
      <c r="A75" s="6" t="s">
        <v>133</v>
      </c>
      <c r="B75" s="4" t="s">
        <v>14</v>
      </c>
      <c r="C75" s="18" t="s">
        <v>15</v>
      </c>
      <c r="D75" s="18" t="s">
        <v>1</v>
      </c>
      <c r="E75" s="3"/>
      <c r="F75" s="58">
        <v>0</v>
      </c>
      <c r="G75" s="19">
        <v>184.25</v>
      </c>
      <c r="H75" s="20">
        <f t="shared" si="8"/>
        <v>0</v>
      </c>
    </row>
    <row r="76" spans="1:8" s="13" customFormat="1" ht="32.1" hidden="1" customHeight="1" x14ac:dyDescent="0.25">
      <c r="A76" s="6" t="s">
        <v>134</v>
      </c>
      <c r="B76" s="4" t="s">
        <v>16</v>
      </c>
      <c r="C76" s="18" t="s">
        <v>17</v>
      </c>
      <c r="D76" s="18" t="s">
        <v>1</v>
      </c>
      <c r="E76" s="3"/>
      <c r="F76" s="58">
        <v>0</v>
      </c>
      <c r="G76" s="19">
        <v>335</v>
      </c>
      <c r="H76" s="20">
        <f t="shared" si="8"/>
        <v>0</v>
      </c>
    </row>
    <row r="77" spans="1:8" s="13" customFormat="1" ht="32.1" hidden="1" customHeight="1" x14ac:dyDescent="0.25">
      <c r="A77" s="6" t="s">
        <v>135</v>
      </c>
      <c r="B77" s="4" t="s">
        <v>18</v>
      </c>
      <c r="C77" s="18" t="s">
        <v>19</v>
      </c>
      <c r="D77" s="18" t="s">
        <v>1</v>
      </c>
      <c r="E77" s="3"/>
      <c r="F77" s="58">
        <v>0</v>
      </c>
      <c r="G77" s="19">
        <v>490.23</v>
      </c>
      <c r="H77" s="20">
        <f t="shared" si="8"/>
        <v>0</v>
      </c>
    </row>
    <row r="78" spans="1:8" s="13" customFormat="1" ht="32.1" hidden="1" customHeight="1" x14ac:dyDescent="0.25">
      <c r="A78" s="6" t="s">
        <v>136</v>
      </c>
      <c r="B78" s="4" t="s">
        <v>77</v>
      </c>
      <c r="C78" s="18" t="s">
        <v>78</v>
      </c>
      <c r="D78" s="18" t="s">
        <v>1</v>
      </c>
      <c r="E78" s="3"/>
      <c r="F78" s="58">
        <v>0</v>
      </c>
      <c r="G78" s="19">
        <v>269.98</v>
      </c>
      <c r="H78" s="20">
        <f t="shared" si="8"/>
        <v>0</v>
      </c>
    </row>
    <row r="79" spans="1:8" s="13" customFormat="1" ht="32.1" hidden="1" customHeight="1" x14ac:dyDescent="0.25">
      <c r="A79" s="6" t="s">
        <v>137</v>
      </c>
      <c r="B79" s="4" t="s">
        <v>20</v>
      </c>
      <c r="C79" s="18" t="s">
        <v>21</v>
      </c>
      <c r="D79" s="18" t="s">
        <v>4</v>
      </c>
      <c r="E79" s="3"/>
      <c r="F79" s="58">
        <v>0</v>
      </c>
      <c r="G79" s="19">
        <v>25.37</v>
      </c>
      <c r="H79" s="20">
        <f t="shared" si="8"/>
        <v>0</v>
      </c>
    </row>
    <row r="80" spans="1:8" s="13" customFormat="1" ht="32.1" hidden="1" customHeight="1" x14ac:dyDescent="0.25">
      <c r="A80" s="6" t="s">
        <v>138</v>
      </c>
      <c r="B80" s="4" t="s">
        <v>22</v>
      </c>
      <c r="C80" s="18" t="s">
        <v>23</v>
      </c>
      <c r="D80" s="18" t="s">
        <v>1</v>
      </c>
      <c r="E80" s="3"/>
      <c r="F80" s="58">
        <v>0</v>
      </c>
      <c r="G80" s="19">
        <v>266.38</v>
      </c>
      <c r="H80" s="20">
        <f t="shared" si="8"/>
        <v>0</v>
      </c>
    </row>
    <row r="81" spans="1:8" s="13" customFormat="1" ht="32.1" hidden="1" customHeight="1" x14ac:dyDescent="0.25">
      <c r="A81" s="6" t="s">
        <v>139</v>
      </c>
      <c r="B81" s="4" t="s">
        <v>24</v>
      </c>
      <c r="C81" s="18" t="s">
        <v>25</v>
      </c>
      <c r="D81" s="18" t="s">
        <v>4</v>
      </c>
      <c r="E81" s="3"/>
      <c r="F81" s="58">
        <v>0</v>
      </c>
      <c r="G81" s="19">
        <v>2.5099999999999998</v>
      </c>
      <c r="H81" s="20">
        <f t="shared" si="8"/>
        <v>0</v>
      </c>
    </row>
    <row r="82" spans="1:8" s="13" customFormat="1" ht="32.1" hidden="1" customHeight="1" x14ac:dyDescent="0.25">
      <c r="A82" s="6" t="s">
        <v>140</v>
      </c>
      <c r="B82" s="4" t="s">
        <v>26</v>
      </c>
      <c r="C82" s="18" t="s">
        <v>27</v>
      </c>
      <c r="D82" s="18" t="s">
        <v>4</v>
      </c>
      <c r="E82" s="3"/>
      <c r="F82" s="58">
        <v>0</v>
      </c>
      <c r="G82" s="19">
        <v>9.57</v>
      </c>
      <c r="H82" s="20">
        <f t="shared" si="8"/>
        <v>0</v>
      </c>
    </row>
    <row r="83" spans="1:8" s="13" customFormat="1" ht="32.1" hidden="1" customHeight="1" x14ac:dyDescent="0.25">
      <c r="A83" s="6" t="s">
        <v>141</v>
      </c>
      <c r="B83" s="4" t="s">
        <v>28</v>
      </c>
      <c r="C83" s="18" t="s">
        <v>29</v>
      </c>
      <c r="D83" s="18" t="s">
        <v>4</v>
      </c>
      <c r="E83" s="3"/>
      <c r="F83" s="58">
        <v>0</v>
      </c>
      <c r="G83" s="19">
        <v>8.56</v>
      </c>
      <c r="H83" s="20">
        <f t="shared" si="8"/>
        <v>0</v>
      </c>
    </row>
    <row r="84" spans="1:8" s="13" customFormat="1" ht="32.1" hidden="1" customHeight="1" x14ac:dyDescent="0.25">
      <c r="A84" s="6" t="s">
        <v>142</v>
      </c>
      <c r="B84" s="4" t="s">
        <v>30</v>
      </c>
      <c r="C84" s="18" t="s">
        <v>31</v>
      </c>
      <c r="D84" s="18" t="s">
        <v>4</v>
      </c>
      <c r="E84" s="3"/>
      <c r="F84" s="58">
        <v>0</v>
      </c>
      <c r="G84" s="19">
        <v>6.59</v>
      </c>
      <c r="H84" s="20">
        <f t="shared" si="8"/>
        <v>0</v>
      </c>
    </row>
    <row r="85" spans="1:8" s="13" customFormat="1" ht="32.1" hidden="1" customHeight="1" x14ac:dyDescent="0.25">
      <c r="A85" s="6" t="s">
        <v>143</v>
      </c>
      <c r="B85" s="4" t="s">
        <v>32</v>
      </c>
      <c r="C85" s="18" t="s">
        <v>33</v>
      </c>
      <c r="D85" s="18" t="s">
        <v>4</v>
      </c>
      <c r="E85" s="3"/>
      <c r="F85" s="58">
        <v>0</v>
      </c>
      <c r="G85" s="19">
        <v>10.55</v>
      </c>
      <c r="H85" s="20">
        <f t="shared" si="8"/>
        <v>0</v>
      </c>
    </row>
    <row r="86" spans="1:8" s="13" customFormat="1" ht="32.1" hidden="1" customHeight="1" x14ac:dyDescent="0.25">
      <c r="A86" s="6" t="s">
        <v>144</v>
      </c>
      <c r="B86" s="4" t="s">
        <v>34</v>
      </c>
      <c r="C86" s="18" t="s">
        <v>35</v>
      </c>
      <c r="D86" s="18" t="s">
        <v>4</v>
      </c>
      <c r="E86" s="3"/>
      <c r="F86" s="58">
        <v>0</v>
      </c>
      <c r="G86" s="19">
        <v>97.8</v>
      </c>
      <c r="H86" s="20">
        <f t="shared" si="8"/>
        <v>0</v>
      </c>
    </row>
    <row r="87" spans="1:8" s="13" customFormat="1" ht="32.1" hidden="1" customHeight="1" x14ac:dyDescent="0.25">
      <c r="A87" s="6" t="s">
        <v>145</v>
      </c>
      <c r="B87" s="4" t="s">
        <v>36</v>
      </c>
      <c r="C87" s="18" t="s">
        <v>37</v>
      </c>
      <c r="D87" s="18" t="s">
        <v>3</v>
      </c>
      <c r="E87" s="3"/>
      <c r="F87" s="58">
        <v>0</v>
      </c>
      <c r="G87" s="19">
        <v>10.07</v>
      </c>
      <c r="H87" s="20">
        <f t="shared" si="8"/>
        <v>0</v>
      </c>
    </row>
    <row r="88" spans="1:8" s="13" customFormat="1" ht="32.1" hidden="1" customHeight="1" x14ac:dyDescent="0.25">
      <c r="A88" s="6" t="s">
        <v>146</v>
      </c>
      <c r="B88" s="4" t="s">
        <v>38</v>
      </c>
      <c r="C88" s="18" t="s">
        <v>39</v>
      </c>
      <c r="D88" s="18" t="s">
        <v>2</v>
      </c>
      <c r="E88" s="3"/>
      <c r="F88" s="58">
        <v>0</v>
      </c>
      <c r="G88" s="19">
        <v>7.4</v>
      </c>
      <c r="H88" s="20">
        <f t="shared" si="8"/>
        <v>0</v>
      </c>
    </row>
    <row r="89" spans="1:8" s="13" customFormat="1" ht="32.1" hidden="1" customHeight="1" x14ac:dyDescent="0.25">
      <c r="A89" s="6" t="s">
        <v>147</v>
      </c>
      <c r="B89" s="4" t="s">
        <v>40</v>
      </c>
      <c r="C89" s="18" t="s">
        <v>41</v>
      </c>
      <c r="D89" s="18" t="s">
        <v>1</v>
      </c>
      <c r="E89" s="3"/>
      <c r="F89" s="58">
        <v>0</v>
      </c>
      <c r="G89" s="19">
        <v>87.55</v>
      </c>
      <c r="H89" s="20">
        <f t="shared" si="8"/>
        <v>0</v>
      </c>
    </row>
    <row r="90" spans="1:8" s="13" customFormat="1" ht="32.1" hidden="1" customHeight="1" thickBot="1" x14ac:dyDescent="0.3">
      <c r="A90" s="6" t="s">
        <v>148</v>
      </c>
      <c r="B90" s="7" t="s">
        <v>12</v>
      </c>
      <c r="C90" s="21" t="s">
        <v>13</v>
      </c>
      <c r="D90" s="21" t="s">
        <v>2</v>
      </c>
      <c r="E90" s="46"/>
      <c r="F90" s="59">
        <v>0</v>
      </c>
      <c r="G90" s="22">
        <v>4.6500000000000004</v>
      </c>
      <c r="H90" s="23">
        <f t="shared" si="8"/>
        <v>0</v>
      </c>
    </row>
    <row r="91" spans="1:8" x14ac:dyDescent="0.25">
      <c r="A91" s="24"/>
      <c r="B91" s="25"/>
      <c r="C91" s="8"/>
      <c r="D91" s="26"/>
      <c r="E91" s="27"/>
      <c r="F91" s="41" t="s">
        <v>62</v>
      </c>
      <c r="G91" s="42"/>
      <c r="H91" s="28">
        <f>+H11+H26+H33+H35+H41+H57+H65+H68+H74</f>
        <v>7948.2397999999994</v>
      </c>
    </row>
    <row r="92" spans="1:8" x14ac:dyDescent="0.25">
      <c r="A92" s="30"/>
      <c r="F92" s="43" t="s">
        <v>70</v>
      </c>
      <c r="G92" s="60">
        <v>0.25</v>
      </c>
      <c r="H92" s="34">
        <f>+TRUNC(G92*H91,2)</f>
        <v>1987.05</v>
      </c>
    </row>
    <row r="93" spans="1:8" ht="14.4" thickBot="1" x14ac:dyDescent="0.3">
      <c r="A93" s="39"/>
      <c r="B93" s="40"/>
      <c r="C93" s="40"/>
      <c r="D93" s="40"/>
      <c r="E93" s="40"/>
      <c r="F93" s="44" t="s">
        <v>60</v>
      </c>
      <c r="G93" s="45"/>
      <c r="H93" s="35">
        <f>H91+H92</f>
        <v>9935.2897999999986</v>
      </c>
    </row>
    <row r="95" spans="1:8" x14ac:dyDescent="0.25">
      <c r="A95" s="47"/>
    </row>
    <row r="98" spans="3:3" x14ac:dyDescent="0.25">
      <c r="C98" s="69" t="s">
        <v>155</v>
      </c>
    </row>
    <row r="99" spans="3:3" x14ac:dyDescent="0.25">
      <c r="C99" s="69" t="s">
        <v>153</v>
      </c>
    </row>
    <row r="100" spans="3:3" x14ac:dyDescent="0.25">
      <c r="C100" s="69" t="s">
        <v>154</v>
      </c>
    </row>
  </sheetData>
  <mergeCells count="19">
    <mergeCell ref="G8:G9"/>
    <mergeCell ref="H8:H9"/>
    <mergeCell ref="A5:B5"/>
    <mergeCell ref="D5:H5"/>
    <mergeCell ref="A6:B6"/>
    <mergeCell ref="C6:H6"/>
    <mergeCell ref="A8:A9"/>
    <mergeCell ref="B8:B9"/>
    <mergeCell ref="C8:C9"/>
    <mergeCell ref="D8:D9"/>
    <mergeCell ref="E8:E9"/>
    <mergeCell ref="F8:F9"/>
    <mergeCell ref="A1:B3"/>
    <mergeCell ref="C1:H1"/>
    <mergeCell ref="C2:H2"/>
    <mergeCell ref="C3:H3"/>
    <mergeCell ref="A4:B4"/>
    <mergeCell ref="D4:E4"/>
    <mergeCell ref="F4:H4"/>
  </mergeCells>
  <conditionalFormatting sqref="F15 F45:F55 F94:F292">
    <cfRule type="containsText" dxfId="130" priority="61" operator="containsText" text=".">
      <formula>NOT(ISERROR(SEARCH(".",F15)))</formula>
    </cfRule>
  </conditionalFormatting>
  <conditionalFormatting sqref="A11 A45:A55 A75:A332">
    <cfRule type="containsText" dxfId="129" priority="60" operator="containsText" text=",">
      <formula>NOT(ISERROR(SEARCH(",",A11)))</formula>
    </cfRule>
  </conditionalFormatting>
  <conditionalFormatting sqref="F41">
    <cfRule type="containsText" dxfId="128" priority="59" operator="containsText" text=".">
      <formula>NOT(ISERROR(SEARCH(".",F41)))</formula>
    </cfRule>
  </conditionalFormatting>
  <conditionalFormatting sqref="F11">
    <cfRule type="containsText" dxfId="127" priority="57" operator="containsText" text=".">
      <formula>NOT(ISERROR(SEARCH(".",F11)))</formula>
    </cfRule>
  </conditionalFormatting>
  <conditionalFormatting sqref="A41">
    <cfRule type="containsText" dxfId="126" priority="58" operator="containsText" text=",">
      <formula>NOT(ISERROR(SEARCH(",",A41)))</formula>
    </cfRule>
  </conditionalFormatting>
  <conditionalFormatting sqref="E42 E44">
    <cfRule type="containsText" dxfId="125" priority="56" operator="containsText" text=".">
      <formula>NOT(ISERROR(SEARCH(".",E42)))</formula>
    </cfRule>
  </conditionalFormatting>
  <conditionalFormatting sqref="F74">
    <cfRule type="containsText" dxfId="124" priority="52" operator="containsText" text=".">
      <formula>NOT(ISERROR(SEARCH(".",F74)))</formula>
    </cfRule>
  </conditionalFormatting>
  <conditionalFormatting sqref="F42 F44">
    <cfRule type="containsText" dxfId="123" priority="54" operator="containsText" text=".">
      <formula>NOT(ISERROR(SEARCH(".",F42)))</formula>
    </cfRule>
  </conditionalFormatting>
  <conditionalFormatting sqref="A42 A44">
    <cfRule type="containsText" dxfId="122" priority="55" operator="containsText" text=",">
      <formula>NOT(ISERROR(SEARCH(",",A42)))</formula>
    </cfRule>
  </conditionalFormatting>
  <conditionalFormatting sqref="A34">
    <cfRule type="containsText" dxfId="121" priority="53" operator="containsText" text=",">
      <formula>NOT(ISERROR(SEARCH(",",A34)))</formula>
    </cfRule>
  </conditionalFormatting>
  <conditionalFormatting sqref="F34 F32">
    <cfRule type="containsText" dxfId="120" priority="47" operator="containsText" text=".">
      <formula>NOT(ISERROR(SEARCH(".",F32)))</formula>
    </cfRule>
  </conditionalFormatting>
  <conditionalFormatting sqref="A74">
    <cfRule type="containsText" dxfId="119" priority="51" operator="containsText" text=",">
      <formula>NOT(ISERROR(SEARCH(",",A74)))</formula>
    </cfRule>
  </conditionalFormatting>
  <conditionalFormatting sqref="A12:A13">
    <cfRule type="containsText" dxfId="118" priority="49" operator="containsText" text=",">
      <formula>NOT(ISERROR(SEARCH(",",A12)))</formula>
    </cfRule>
  </conditionalFormatting>
  <conditionalFormatting sqref="E12:E13">
    <cfRule type="containsText" dxfId="117" priority="50" operator="containsText" text=".">
      <formula>NOT(ISERROR(SEARCH(".",E12)))</formula>
    </cfRule>
  </conditionalFormatting>
  <conditionalFormatting sqref="A33">
    <cfRule type="containsText" dxfId="116" priority="43" operator="containsText" text=",">
      <formula>NOT(ISERROR(SEARCH(",",A33)))</formula>
    </cfRule>
  </conditionalFormatting>
  <conditionalFormatting sqref="F12:F13">
    <cfRule type="containsText" dxfId="115" priority="48" operator="containsText" text=".">
      <formula>NOT(ISERROR(SEARCH(".",F12)))</formula>
    </cfRule>
  </conditionalFormatting>
  <conditionalFormatting sqref="A56">
    <cfRule type="containsText" dxfId="114" priority="46" operator="containsText" text=",">
      <formula>NOT(ISERROR(SEARCH(",",A56)))</formula>
    </cfRule>
  </conditionalFormatting>
  <conditionalFormatting sqref="F56">
    <cfRule type="containsText" dxfId="113" priority="45" operator="containsText" text=".">
      <formula>NOT(ISERROR(SEARCH(".",F56)))</formula>
    </cfRule>
  </conditionalFormatting>
  <conditionalFormatting sqref="F33">
    <cfRule type="containsText" dxfId="112" priority="44" operator="containsText" text=".">
      <formula>NOT(ISERROR(SEARCH(".",F33)))</formula>
    </cfRule>
  </conditionalFormatting>
  <conditionalFormatting sqref="A26">
    <cfRule type="containsText" dxfId="111" priority="42" operator="containsText" text=",">
      <formula>NOT(ISERROR(SEARCH(",",A26)))</formula>
    </cfRule>
  </conditionalFormatting>
  <conditionalFormatting sqref="F26">
    <cfRule type="containsText" dxfId="110" priority="41" operator="containsText" text=".">
      <formula>NOT(ISERROR(SEARCH(".",F26)))</formula>
    </cfRule>
  </conditionalFormatting>
  <conditionalFormatting sqref="F45:F55">
    <cfRule type="containsText" dxfId="109" priority="40" operator="containsText" text=".">
      <formula>NOT(ISERROR(SEARCH(".",F45)))</formula>
    </cfRule>
  </conditionalFormatting>
  <conditionalFormatting sqref="A15:A25">
    <cfRule type="containsText" dxfId="108" priority="39" operator="containsText" text=",">
      <formula>NOT(ISERROR(SEARCH(",",A15)))</formula>
    </cfRule>
  </conditionalFormatting>
  <conditionalFormatting sqref="A27:A32">
    <cfRule type="containsText" dxfId="107" priority="38" operator="containsText" text=",">
      <formula>NOT(ISERROR(SEARCH(",",A27)))</formula>
    </cfRule>
  </conditionalFormatting>
  <conditionalFormatting sqref="F35">
    <cfRule type="containsText" dxfId="106" priority="35" operator="containsText" text=".">
      <formula>NOT(ISERROR(SEARCH(".",F35)))</formula>
    </cfRule>
  </conditionalFormatting>
  <conditionalFormatting sqref="A35">
    <cfRule type="containsText" dxfId="105" priority="34" operator="containsText" text=",">
      <formula>NOT(ISERROR(SEARCH(",",A35)))</formula>
    </cfRule>
  </conditionalFormatting>
  <conditionalFormatting sqref="F36:F39">
    <cfRule type="containsText" dxfId="104" priority="32" operator="containsText" text=".">
      <formula>NOT(ISERROR(SEARCH(".",F36)))</formula>
    </cfRule>
  </conditionalFormatting>
  <conditionalFormatting sqref="A36:A39">
    <cfRule type="containsText" dxfId="103" priority="33" operator="containsText" text=",">
      <formula>NOT(ISERROR(SEARCH(",",A36)))</formula>
    </cfRule>
  </conditionalFormatting>
  <conditionalFormatting sqref="F27:F31">
    <cfRule type="containsText" dxfId="102" priority="31" operator="containsText" text=".">
      <formula>NOT(ISERROR(SEARCH(".",F27)))</formula>
    </cfRule>
  </conditionalFormatting>
  <conditionalFormatting sqref="A52">
    <cfRule type="containsText" dxfId="101" priority="30" operator="containsText" text=",">
      <formula>NOT(ISERROR(SEARCH(",",A52)))</formula>
    </cfRule>
  </conditionalFormatting>
  <conditionalFormatting sqref="E43">
    <cfRule type="containsText" dxfId="100" priority="29" operator="containsText" text=".">
      <formula>NOT(ISERROR(SEARCH(".",E43)))</formula>
    </cfRule>
  </conditionalFormatting>
  <conditionalFormatting sqref="A68">
    <cfRule type="containsText" dxfId="99" priority="17" operator="containsText" text=",">
      <formula>NOT(ISERROR(SEARCH(",",A68)))</formula>
    </cfRule>
  </conditionalFormatting>
  <conditionalFormatting sqref="F43">
    <cfRule type="containsText" dxfId="98" priority="27" operator="containsText" text=".">
      <formula>NOT(ISERROR(SEARCH(".",F43)))</formula>
    </cfRule>
  </conditionalFormatting>
  <conditionalFormatting sqref="A43">
    <cfRule type="containsText" dxfId="97" priority="28" operator="containsText" text=",">
      <formula>NOT(ISERROR(SEARCH(",",A43)))</formula>
    </cfRule>
  </conditionalFormatting>
  <conditionalFormatting sqref="F67">
    <cfRule type="containsText" dxfId="96" priority="26" operator="containsText" text=".">
      <formula>NOT(ISERROR(SEARCH(".",F67)))</formula>
    </cfRule>
  </conditionalFormatting>
  <conditionalFormatting sqref="A67">
    <cfRule type="containsText" dxfId="95" priority="25" operator="containsText" text=",">
      <formula>NOT(ISERROR(SEARCH(",",A67)))</formula>
    </cfRule>
  </conditionalFormatting>
  <conditionalFormatting sqref="A66">
    <cfRule type="containsText" dxfId="94" priority="24" operator="containsText" text=",">
      <formula>NOT(ISERROR(SEARCH(",",A66)))</formula>
    </cfRule>
  </conditionalFormatting>
  <conditionalFormatting sqref="F66">
    <cfRule type="containsText" dxfId="93" priority="23" operator="containsText" text=".">
      <formula>NOT(ISERROR(SEARCH(".",F66)))</formula>
    </cfRule>
  </conditionalFormatting>
  <conditionalFormatting sqref="A65">
    <cfRule type="containsText" dxfId="92" priority="21" operator="containsText" text=",">
      <formula>NOT(ISERROR(SEARCH(",",A65)))</formula>
    </cfRule>
  </conditionalFormatting>
  <conditionalFormatting sqref="F65">
    <cfRule type="containsText" dxfId="91" priority="22" operator="containsText" text=".">
      <formula>NOT(ISERROR(SEARCH(".",F65)))</formula>
    </cfRule>
  </conditionalFormatting>
  <conditionalFormatting sqref="F68">
    <cfRule type="containsText" dxfId="90" priority="18" operator="containsText" text=".">
      <formula>NOT(ISERROR(SEARCH(".",F68)))</formula>
    </cfRule>
  </conditionalFormatting>
  <conditionalFormatting sqref="A73">
    <cfRule type="containsText" dxfId="89" priority="20" operator="containsText" text=",">
      <formula>NOT(ISERROR(SEARCH(",",A73)))</formula>
    </cfRule>
  </conditionalFormatting>
  <conditionalFormatting sqref="F73">
    <cfRule type="containsText" dxfId="88" priority="19" operator="containsText" text=".">
      <formula>NOT(ISERROR(SEARCH(".",F73)))</formula>
    </cfRule>
  </conditionalFormatting>
  <conditionalFormatting sqref="F69:F72">
    <cfRule type="containsText" dxfId="87" priority="15" operator="containsText" text=".">
      <formula>NOT(ISERROR(SEARCH(".",F69)))</formula>
    </cfRule>
  </conditionalFormatting>
  <conditionalFormatting sqref="A69:A72">
    <cfRule type="containsText" dxfId="86" priority="16" operator="containsText" text=",">
      <formula>NOT(ISERROR(SEARCH(",",A69)))</formula>
    </cfRule>
  </conditionalFormatting>
  <conditionalFormatting sqref="A64">
    <cfRule type="containsText" dxfId="85" priority="14" operator="containsText" text=",">
      <formula>NOT(ISERROR(SEARCH(",",A64)))</formula>
    </cfRule>
  </conditionalFormatting>
  <conditionalFormatting sqref="F63:F64">
    <cfRule type="containsText" dxfId="84" priority="13" operator="containsText" text=".">
      <formula>NOT(ISERROR(SEARCH(".",F63)))</formula>
    </cfRule>
  </conditionalFormatting>
  <conditionalFormatting sqref="A57">
    <cfRule type="containsText" dxfId="83" priority="12" operator="containsText" text=",">
      <formula>NOT(ISERROR(SEARCH(",",A57)))</formula>
    </cfRule>
  </conditionalFormatting>
  <conditionalFormatting sqref="F57">
    <cfRule type="containsText" dxfId="82" priority="11" operator="containsText" text=".">
      <formula>NOT(ISERROR(SEARCH(".",F57)))</formula>
    </cfRule>
  </conditionalFormatting>
  <conditionalFormatting sqref="A58:A63">
    <cfRule type="containsText" dxfId="81" priority="10" operator="containsText" text=",">
      <formula>NOT(ISERROR(SEARCH(",",A58)))</formula>
    </cfRule>
  </conditionalFormatting>
  <conditionalFormatting sqref="F58:F62">
    <cfRule type="containsText" dxfId="80" priority="9" operator="containsText" text=".">
      <formula>NOT(ISERROR(SEARCH(".",F58)))</formula>
    </cfRule>
  </conditionalFormatting>
  <conditionalFormatting sqref="A10">
    <cfRule type="containsText" dxfId="79" priority="8" operator="containsText" text=",">
      <formula>NOT(ISERROR(SEARCH(",",A10)))</formula>
    </cfRule>
  </conditionalFormatting>
  <conditionalFormatting sqref="F10">
    <cfRule type="containsText" dxfId="78" priority="7" operator="containsText" text=".">
      <formula>NOT(ISERROR(SEARCH(".",F10)))</formula>
    </cfRule>
  </conditionalFormatting>
  <conditionalFormatting sqref="A40">
    <cfRule type="containsText" dxfId="77" priority="6" operator="containsText" text=",">
      <formula>NOT(ISERROR(SEARCH(",",A40)))</formula>
    </cfRule>
  </conditionalFormatting>
  <conditionalFormatting sqref="F40">
    <cfRule type="containsText" dxfId="76" priority="5" operator="containsText" text=".">
      <formula>NOT(ISERROR(SEARCH(".",F40)))</formula>
    </cfRule>
  </conditionalFormatting>
  <conditionalFormatting sqref="F16:F25">
    <cfRule type="containsText" dxfId="75" priority="4" operator="containsText" text=".">
      <formula>NOT(ISERROR(SEARCH(".",F16)))</formula>
    </cfRule>
  </conditionalFormatting>
  <conditionalFormatting sqref="A14">
    <cfRule type="containsText" dxfId="74" priority="2" operator="containsText" text=",">
      <formula>NOT(ISERROR(SEARCH(",",A14)))</formula>
    </cfRule>
  </conditionalFormatting>
  <conditionalFormatting sqref="E14">
    <cfRule type="containsText" dxfId="73" priority="3" operator="containsText" text=".">
      <formula>NOT(ISERROR(SEARCH(".",E14)))</formula>
    </cfRule>
  </conditionalFormatting>
  <conditionalFormatting sqref="F14">
    <cfRule type="containsText" dxfId="72" priority="1" operator="containsText" text=".">
      <formula>NOT(ISERROR(SEARCH(".",F14)))</formula>
    </cfRule>
  </conditionalFormatting>
  <pageMargins left="0.31496062992125984" right="0.31496062992125984" top="0.59055118110236227" bottom="0.39370078740157483" header="0.31496062992125984" footer="0.31496062992125984"/>
  <pageSetup paperSize="9" scale="75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H99"/>
  <sheetViews>
    <sheetView topLeftCell="A27" workbookViewId="0">
      <selection activeCell="C34" sqref="C34"/>
    </sheetView>
  </sheetViews>
  <sheetFormatPr defaultColWidth="11.44140625" defaultRowHeight="13.8" x14ac:dyDescent="0.25"/>
  <cols>
    <col min="1" max="1" width="10.6640625" style="29" customWidth="1"/>
    <col min="2" max="2" width="9.6640625" style="31" customWidth="1"/>
    <col min="3" max="3" width="51.33203125" style="1" customWidth="1"/>
    <col min="4" max="4" width="8.44140625" style="32" customWidth="1"/>
    <col min="5" max="5" width="9.44140625" style="33" customWidth="1"/>
    <col min="6" max="6" width="10" style="36" customWidth="1"/>
    <col min="7" max="7" width="12.6640625" style="36" customWidth="1"/>
    <col min="8" max="8" width="12.109375" style="36" customWidth="1"/>
    <col min="9" max="16384" width="11.44140625" style="29"/>
  </cols>
  <sheetData>
    <row r="1" spans="1:8" s="9" customFormat="1" ht="35.25" customHeight="1" thickBot="1" x14ac:dyDescent="0.3">
      <c r="A1" s="129"/>
      <c r="B1" s="130"/>
      <c r="C1" s="135" t="s">
        <v>149</v>
      </c>
      <c r="D1" s="136"/>
      <c r="E1" s="136"/>
      <c r="F1" s="136"/>
      <c r="G1" s="136"/>
      <c r="H1" s="137"/>
    </row>
    <row r="2" spans="1:8" s="12" customFormat="1" ht="23.25" customHeight="1" x14ac:dyDescent="0.25">
      <c r="A2" s="131"/>
      <c r="B2" s="132"/>
      <c r="C2" s="138" t="s">
        <v>150</v>
      </c>
      <c r="D2" s="139"/>
      <c r="E2" s="139"/>
      <c r="F2" s="139"/>
      <c r="G2" s="139"/>
      <c r="H2" s="140"/>
    </row>
    <row r="3" spans="1:8" s="12" customFormat="1" ht="24.75" customHeight="1" thickBot="1" x14ac:dyDescent="0.3">
      <c r="A3" s="133"/>
      <c r="B3" s="134"/>
      <c r="C3" s="141" t="s">
        <v>156</v>
      </c>
      <c r="D3" s="142"/>
      <c r="E3" s="142"/>
      <c r="F3" s="142"/>
      <c r="G3" s="142"/>
      <c r="H3" s="143"/>
    </row>
    <row r="4" spans="1:8" s="12" customFormat="1" ht="21" customHeight="1" x14ac:dyDescent="0.25">
      <c r="A4" s="144" t="s">
        <v>63</v>
      </c>
      <c r="B4" s="145"/>
      <c r="C4" s="65" t="s">
        <v>152</v>
      </c>
      <c r="D4" s="146" t="s">
        <v>64</v>
      </c>
      <c r="E4" s="146"/>
      <c r="F4" s="147" t="s">
        <v>151</v>
      </c>
      <c r="G4" s="148"/>
      <c r="H4" s="149"/>
    </row>
    <row r="5" spans="1:8" s="12" customFormat="1" ht="21.75" customHeight="1" x14ac:dyDescent="0.25">
      <c r="A5" s="158" t="s">
        <v>65</v>
      </c>
      <c r="B5" s="159"/>
      <c r="C5" s="66">
        <v>33816</v>
      </c>
      <c r="D5" s="150"/>
      <c r="E5" s="151"/>
      <c r="F5" s="151"/>
      <c r="G5" s="151"/>
      <c r="H5" s="152"/>
    </row>
    <row r="6" spans="1:8" s="12" customFormat="1" ht="23.25" customHeight="1" thickBot="1" x14ac:dyDescent="0.3">
      <c r="A6" s="153" t="s">
        <v>67</v>
      </c>
      <c r="B6" s="154"/>
      <c r="C6" s="155" t="s">
        <v>165</v>
      </c>
      <c r="D6" s="156"/>
      <c r="E6" s="156"/>
      <c r="F6" s="156"/>
      <c r="G6" s="156"/>
      <c r="H6" s="157"/>
    </row>
    <row r="7" spans="1:8" s="12" customFormat="1" ht="22.5" customHeight="1" thickBot="1" x14ac:dyDescent="0.3">
      <c r="A7" s="67" t="s">
        <v>161</v>
      </c>
      <c r="B7" s="68"/>
      <c r="C7" s="61"/>
      <c r="D7" s="62" t="s">
        <v>61</v>
      </c>
      <c r="E7" s="63">
        <v>25</v>
      </c>
      <c r="F7" s="64" t="s">
        <v>66</v>
      </c>
      <c r="G7" s="11"/>
      <c r="H7" s="11"/>
    </row>
    <row r="8" spans="1:8" s="9" customFormat="1" ht="21.75" customHeight="1" x14ac:dyDescent="0.25">
      <c r="A8" s="119" t="s">
        <v>5</v>
      </c>
      <c r="B8" s="121" t="s">
        <v>6</v>
      </c>
      <c r="C8" s="123" t="s">
        <v>7</v>
      </c>
      <c r="D8" s="125" t="s">
        <v>8</v>
      </c>
      <c r="E8" s="115" t="s">
        <v>54</v>
      </c>
      <c r="F8" s="127" t="s">
        <v>9</v>
      </c>
      <c r="G8" s="115" t="s">
        <v>10</v>
      </c>
      <c r="H8" s="117" t="s">
        <v>11</v>
      </c>
    </row>
    <row r="9" spans="1:8" s="9" customFormat="1" ht="8.25" customHeight="1" thickBot="1" x14ac:dyDescent="0.3">
      <c r="A9" s="120"/>
      <c r="B9" s="122"/>
      <c r="C9" s="124"/>
      <c r="D9" s="126"/>
      <c r="E9" s="128"/>
      <c r="F9" s="116"/>
      <c r="G9" s="116"/>
      <c r="H9" s="118"/>
    </row>
    <row r="10" spans="1:8" s="17" customFormat="1" ht="30.75" customHeight="1" thickTop="1" x14ac:dyDescent="0.25">
      <c r="A10" s="55" t="s">
        <v>90</v>
      </c>
      <c r="B10" s="56"/>
      <c r="C10" s="74" t="s">
        <v>167</v>
      </c>
      <c r="D10" s="49" t="s">
        <v>57</v>
      </c>
      <c r="E10" s="50"/>
      <c r="F10" s="50"/>
      <c r="G10" s="51"/>
      <c r="H10" s="52"/>
    </row>
    <row r="11" spans="1:8" s="17" customFormat="1" ht="21.75" customHeight="1" x14ac:dyDescent="0.25">
      <c r="A11" s="5" t="s">
        <v>107</v>
      </c>
      <c r="B11" s="2"/>
      <c r="C11" s="73" t="s">
        <v>88</v>
      </c>
      <c r="D11" s="14" t="s">
        <v>53</v>
      </c>
      <c r="E11" s="54"/>
      <c r="F11" s="53">
        <v>5</v>
      </c>
      <c r="G11" s="15"/>
      <c r="H11" s="16">
        <f>SUM(H15:H25)</f>
        <v>4181.5940000000001</v>
      </c>
    </row>
    <row r="12" spans="1:8" s="17" customFormat="1" ht="16.5" customHeight="1" x14ac:dyDescent="0.25">
      <c r="A12" s="5"/>
      <c r="B12" s="2"/>
      <c r="C12" s="73" t="s">
        <v>55</v>
      </c>
      <c r="D12" s="14" t="s">
        <v>52</v>
      </c>
      <c r="E12" s="53">
        <v>2.5</v>
      </c>
      <c r="F12" s="3"/>
      <c r="G12" s="15" t="s">
        <v>57</v>
      </c>
      <c r="H12" s="16" t="str">
        <f>IF(ISBLANK(B12)," ",E12*G12)</f>
        <v xml:space="preserve"> </v>
      </c>
    </row>
    <row r="13" spans="1:8" s="17" customFormat="1" ht="16.5" customHeight="1" x14ac:dyDescent="0.25">
      <c r="A13" s="5"/>
      <c r="B13" s="2"/>
      <c r="C13" s="73" t="s">
        <v>79</v>
      </c>
      <c r="D13" s="14" t="s">
        <v>52</v>
      </c>
      <c r="E13" s="37">
        <v>1.5</v>
      </c>
      <c r="F13" s="38"/>
      <c r="G13" s="15" t="s">
        <v>57</v>
      </c>
      <c r="H13" s="16" t="str">
        <f>IF(ISBLANK(B13)," ",E13*G13)</f>
        <v xml:space="preserve"> </v>
      </c>
    </row>
    <row r="14" spans="1:8" s="17" customFormat="1" ht="16.5" customHeight="1" x14ac:dyDescent="0.25">
      <c r="A14" s="5"/>
      <c r="B14" s="2"/>
      <c r="C14" s="73" t="s">
        <v>80</v>
      </c>
      <c r="D14" s="14" t="s">
        <v>52</v>
      </c>
      <c r="E14" s="37">
        <v>2.5</v>
      </c>
      <c r="F14" s="38"/>
      <c r="G14" s="15" t="s">
        <v>57</v>
      </c>
      <c r="H14" s="16" t="str">
        <f>IF(ISBLANK(B14)," ",E14*G14)</f>
        <v xml:space="preserve"> </v>
      </c>
    </row>
    <row r="15" spans="1:8" s="13" customFormat="1" ht="27" customHeight="1" x14ac:dyDescent="0.25">
      <c r="A15" s="6" t="s">
        <v>108</v>
      </c>
      <c r="B15" s="4" t="s">
        <v>71</v>
      </c>
      <c r="C15" s="72" t="s">
        <v>72</v>
      </c>
      <c r="D15" s="18" t="s">
        <v>2</v>
      </c>
      <c r="E15" s="38">
        <f>TRUNC(+E14,2)</f>
        <v>2.5</v>
      </c>
      <c r="F15" s="38">
        <f t="shared" ref="F15:F25" si="0">+$F$11*E15</f>
        <v>12.5</v>
      </c>
      <c r="G15" s="19">
        <v>6.7</v>
      </c>
      <c r="H15" s="20">
        <f t="shared" ref="H15:H16" si="1">IF(ISBLANK(B15)," ",F15*G15)</f>
        <v>83.75</v>
      </c>
    </row>
    <row r="16" spans="1:8" s="13" customFormat="1" ht="18.75" customHeight="1" x14ac:dyDescent="0.25">
      <c r="A16" s="6" t="s">
        <v>109</v>
      </c>
      <c r="B16" s="4" t="s">
        <v>14</v>
      </c>
      <c r="C16" s="72" t="s">
        <v>15</v>
      </c>
      <c r="D16" s="18" t="s">
        <v>1</v>
      </c>
      <c r="E16" s="38">
        <v>0.25</v>
      </c>
      <c r="F16" s="38">
        <f t="shared" si="0"/>
        <v>1.25</v>
      </c>
      <c r="G16" s="19">
        <v>184.25</v>
      </c>
      <c r="H16" s="20">
        <f t="shared" si="1"/>
        <v>230.3125</v>
      </c>
    </row>
    <row r="17" spans="1:8" s="13" customFormat="1" ht="26.25" customHeight="1" x14ac:dyDescent="0.25">
      <c r="A17" s="6" t="s">
        <v>110</v>
      </c>
      <c r="B17" s="4" t="s">
        <v>42</v>
      </c>
      <c r="C17" s="72" t="s">
        <v>43</v>
      </c>
      <c r="D17" s="18" t="s">
        <v>1</v>
      </c>
      <c r="E17" s="38">
        <v>0.65</v>
      </c>
      <c r="F17" s="38">
        <f t="shared" si="0"/>
        <v>3.25</v>
      </c>
      <c r="G17" s="19">
        <v>50.25</v>
      </c>
      <c r="H17" s="20">
        <f>IF(ISBLANK(B17)," ",F17*G17)</f>
        <v>163.3125</v>
      </c>
    </row>
    <row r="18" spans="1:8" s="13" customFormat="1" ht="45" customHeight="1" x14ac:dyDescent="0.25">
      <c r="A18" s="6" t="s">
        <v>111</v>
      </c>
      <c r="B18" s="4" t="s">
        <v>40</v>
      </c>
      <c r="C18" s="72" t="s">
        <v>41</v>
      </c>
      <c r="D18" s="18" t="s">
        <v>1</v>
      </c>
      <c r="E18" s="38">
        <f>TRUNC((+E17*1.3)+(E16*1.2),2)</f>
        <v>1.1399999999999999</v>
      </c>
      <c r="F18" s="38">
        <f t="shared" si="0"/>
        <v>5.6999999999999993</v>
      </c>
      <c r="G18" s="19">
        <v>88.24</v>
      </c>
      <c r="H18" s="20">
        <f>IF(ISBLANK(B18)," ",F18*G18)</f>
        <v>502.9679999999999</v>
      </c>
    </row>
    <row r="19" spans="1:8" s="13" customFormat="1" ht="24.75" customHeight="1" x14ac:dyDescent="0.25">
      <c r="A19" s="6" t="s">
        <v>112</v>
      </c>
      <c r="B19" s="4" t="s">
        <v>46</v>
      </c>
      <c r="C19" s="72" t="s">
        <v>47</v>
      </c>
      <c r="D19" s="18" t="s">
        <v>1</v>
      </c>
      <c r="E19" s="38">
        <v>0.15</v>
      </c>
      <c r="F19" s="38">
        <f t="shared" si="0"/>
        <v>0.75</v>
      </c>
      <c r="G19" s="19">
        <v>139.27000000000001</v>
      </c>
      <c r="H19" s="20">
        <f>IF(ISBLANK(B19)," ",F19*G19)</f>
        <v>104.45250000000001</v>
      </c>
    </row>
    <row r="20" spans="1:8" s="13" customFormat="1" ht="19.5" customHeight="1" x14ac:dyDescent="0.25">
      <c r="A20" s="6" t="s">
        <v>113</v>
      </c>
      <c r="B20" s="4" t="s">
        <v>44</v>
      </c>
      <c r="C20" s="72" t="s">
        <v>45</v>
      </c>
      <c r="D20" s="18" t="s">
        <v>0</v>
      </c>
      <c r="E20" s="38">
        <v>4.8499999999999996</v>
      </c>
      <c r="F20" s="38">
        <f t="shared" si="0"/>
        <v>24.25</v>
      </c>
      <c r="G20" s="19">
        <v>13.86</v>
      </c>
      <c r="H20" s="20">
        <f t="shared" ref="H20" si="2">IF(ISBLANK(B20)," ",F20*G20)</f>
        <v>336.10499999999996</v>
      </c>
    </row>
    <row r="21" spans="1:8" s="13" customFormat="1" ht="24" customHeight="1" x14ac:dyDescent="0.25">
      <c r="A21" s="6" t="s">
        <v>114</v>
      </c>
      <c r="B21" s="4" t="s">
        <v>75</v>
      </c>
      <c r="C21" s="72" t="s">
        <v>76</v>
      </c>
      <c r="D21" s="18" t="s">
        <v>1</v>
      </c>
      <c r="E21" s="38">
        <v>0.35</v>
      </c>
      <c r="F21" s="38">
        <f t="shared" si="0"/>
        <v>1.75</v>
      </c>
      <c r="G21" s="19">
        <v>816.06</v>
      </c>
      <c r="H21" s="20">
        <f>IF(ISBLANK(B21)," ",F21*G21)</f>
        <v>1428.105</v>
      </c>
    </row>
    <row r="22" spans="1:8" s="13" customFormat="1" ht="21.75" customHeight="1" x14ac:dyDescent="0.25">
      <c r="A22" s="6" t="s">
        <v>115</v>
      </c>
      <c r="B22" s="4" t="s">
        <v>50</v>
      </c>
      <c r="C22" s="72" t="s">
        <v>51</v>
      </c>
      <c r="D22" s="18" t="s">
        <v>4</v>
      </c>
      <c r="E22" s="38">
        <v>4.25</v>
      </c>
      <c r="F22" s="38">
        <f t="shared" si="0"/>
        <v>21.25</v>
      </c>
      <c r="G22" s="19">
        <v>28.43</v>
      </c>
      <c r="H22" s="20">
        <f t="shared" ref="H22:H24" si="3">IF(ISBLANK(B22)," ",F22*G22)</f>
        <v>604.13750000000005</v>
      </c>
    </row>
    <row r="23" spans="1:8" s="13" customFormat="1" ht="36" customHeight="1" x14ac:dyDescent="0.25">
      <c r="A23" s="6" t="s">
        <v>116</v>
      </c>
      <c r="B23" s="4" t="s">
        <v>158</v>
      </c>
      <c r="C23" s="72" t="s">
        <v>59</v>
      </c>
      <c r="D23" s="18" t="s">
        <v>4</v>
      </c>
      <c r="E23" s="38">
        <v>0.75</v>
      </c>
      <c r="F23" s="38">
        <f t="shared" si="0"/>
        <v>3.75</v>
      </c>
      <c r="G23" s="19">
        <v>177.44</v>
      </c>
      <c r="H23" s="20">
        <f t="shared" si="3"/>
        <v>665.4</v>
      </c>
    </row>
    <row r="24" spans="1:8" s="13" customFormat="1" ht="24.75" customHeight="1" x14ac:dyDescent="0.25">
      <c r="A24" s="6" t="s">
        <v>117</v>
      </c>
      <c r="B24" s="4" t="s">
        <v>73</v>
      </c>
      <c r="C24" s="72" t="s">
        <v>74</v>
      </c>
      <c r="D24" s="18" t="s">
        <v>1</v>
      </c>
      <c r="E24" s="38">
        <f>TRUNC(+E14*0.2*0.05,2)</f>
        <v>0.02</v>
      </c>
      <c r="F24" s="38">
        <f t="shared" si="0"/>
        <v>0.1</v>
      </c>
      <c r="G24" s="19">
        <v>465.54</v>
      </c>
      <c r="H24" s="20">
        <f t="shared" si="3"/>
        <v>46.554000000000002</v>
      </c>
    </row>
    <row r="25" spans="1:8" s="13" customFormat="1" ht="21.75" customHeight="1" x14ac:dyDescent="0.25">
      <c r="A25" s="6" t="s">
        <v>118</v>
      </c>
      <c r="B25" s="4" t="s">
        <v>68</v>
      </c>
      <c r="C25" s="72" t="s">
        <v>69</v>
      </c>
      <c r="D25" s="18" t="s">
        <v>2</v>
      </c>
      <c r="E25" s="38">
        <v>0.18</v>
      </c>
      <c r="F25" s="38">
        <f t="shared" si="0"/>
        <v>0.89999999999999991</v>
      </c>
      <c r="G25" s="19">
        <v>18.329999999999998</v>
      </c>
      <c r="H25" s="20">
        <f>IF(ISBLANK(B25)," ",F25*G25)</f>
        <v>16.496999999999996</v>
      </c>
    </row>
    <row r="26" spans="1:8" s="17" customFormat="1" ht="19.5" customHeight="1" x14ac:dyDescent="0.25">
      <c r="A26" s="5" t="s">
        <v>119</v>
      </c>
      <c r="B26" s="2"/>
      <c r="C26" s="73" t="s">
        <v>84</v>
      </c>
      <c r="D26" s="14" t="s">
        <v>4</v>
      </c>
      <c r="E26" s="54"/>
      <c r="F26" s="53">
        <v>200</v>
      </c>
      <c r="G26" s="15">
        <v>0</v>
      </c>
      <c r="H26" s="16">
        <f>SUM(H27:H32)</f>
        <v>24489.3</v>
      </c>
    </row>
    <row r="27" spans="1:8" s="13" customFormat="1" ht="20.25" customHeight="1" x14ac:dyDescent="0.25">
      <c r="A27" s="6" t="s">
        <v>120</v>
      </c>
      <c r="B27" s="4" t="s">
        <v>14</v>
      </c>
      <c r="C27" s="72" t="s">
        <v>15</v>
      </c>
      <c r="D27" s="18" t="s">
        <v>1</v>
      </c>
      <c r="E27" s="38">
        <f>TRUNC(1*0.08,2)</f>
        <v>0.08</v>
      </c>
      <c r="F27" s="38">
        <f t="shared" ref="F27:F31" si="4">+E27*$F$26</f>
        <v>16</v>
      </c>
      <c r="G27" s="19">
        <v>184.25</v>
      </c>
      <c r="H27" s="20">
        <f t="shared" ref="H27" si="5">IF(ISBLANK(B27)," ",F27*G27)</f>
        <v>2948</v>
      </c>
    </row>
    <row r="28" spans="1:8" s="13" customFormat="1" ht="40.5" customHeight="1" x14ac:dyDescent="0.25">
      <c r="A28" s="6" t="s">
        <v>121</v>
      </c>
      <c r="B28" s="4" t="s">
        <v>40</v>
      </c>
      <c r="C28" s="72" t="s">
        <v>41</v>
      </c>
      <c r="D28" s="18" t="s">
        <v>1</v>
      </c>
      <c r="E28" s="38">
        <f>TRUNC(1.2*E27,2)</f>
        <v>0.09</v>
      </c>
      <c r="F28" s="38">
        <f t="shared" si="4"/>
        <v>18</v>
      </c>
      <c r="G28" s="19">
        <v>88.24</v>
      </c>
      <c r="H28" s="20">
        <f>IF(ISBLANK(B28)," ",F28*G28)</f>
        <v>1588.32</v>
      </c>
    </row>
    <row r="29" spans="1:8" s="13" customFormat="1" ht="18.75" customHeight="1" x14ac:dyDescent="0.25">
      <c r="A29" s="6" t="s">
        <v>122</v>
      </c>
      <c r="B29" s="4" t="s">
        <v>46</v>
      </c>
      <c r="C29" s="72" t="s">
        <v>47</v>
      </c>
      <c r="D29" s="18" t="s">
        <v>1</v>
      </c>
      <c r="E29" s="38">
        <f>TRUNC(1*0.03,2)</f>
        <v>0.03</v>
      </c>
      <c r="F29" s="38">
        <f t="shared" si="4"/>
        <v>6</v>
      </c>
      <c r="G29" s="19">
        <v>139.27000000000001</v>
      </c>
      <c r="H29" s="20">
        <f>IF(ISBLANK(B29)," ",F29*G29)</f>
        <v>835.62000000000012</v>
      </c>
    </row>
    <row r="30" spans="1:8" s="13" customFormat="1" ht="18.75" customHeight="1" x14ac:dyDescent="0.25">
      <c r="A30" s="6" t="s">
        <v>123</v>
      </c>
      <c r="B30" s="4" t="s">
        <v>44</v>
      </c>
      <c r="C30" s="72" t="s">
        <v>45</v>
      </c>
      <c r="D30" s="18" t="s">
        <v>0</v>
      </c>
      <c r="E30" s="38">
        <f>TRUNC(1*0.97,2)</f>
        <v>0.97</v>
      </c>
      <c r="F30" s="38">
        <f t="shared" si="4"/>
        <v>194</v>
      </c>
      <c r="G30" s="19">
        <v>13.86</v>
      </c>
      <c r="H30" s="20">
        <f t="shared" ref="H30" si="6">IF(ISBLANK(B30)," ",F30*G30)</f>
        <v>2688.8399999999997</v>
      </c>
    </row>
    <row r="31" spans="1:8" s="13" customFormat="1" ht="27.75" customHeight="1" x14ac:dyDescent="0.25">
      <c r="A31" s="6" t="s">
        <v>124</v>
      </c>
      <c r="B31" s="4" t="s">
        <v>75</v>
      </c>
      <c r="C31" s="72" t="s">
        <v>76</v>
      </c>
      <c r="D31" s="18" t="s">
        <v>1</v>
      </c>
      <c r="E31" s="38">
        <f>TRUNC(1*0.07,2)</f>
        <v>7.0000000000000007E-2</v>
      </c>
      <c r="F31" s="38">
        <f t="shared" si="4"/>
        <v>14.000000000000002</v>
      </c>
      <c r="G31" s="19">
        <v>816.06</v>
      </c>
      <c r="H31" s="20">
        <f>IF(ISBLANK(B31)," ",F31*G31)</f>
        <v>11424.84</v>
      </c>
    </row>
    <row r="32" spans="1:8" s="13" customFormat="1" ht="17.25" customHeight="1" x14ac:dyDescent="0.25">
      <c r="A32" s="6" t="s">
        <v>125</v>
      </c>
      <c r="B32" s="4" t="s">
        <v>50</v>
      </c>
      <c r="C32" s="72" t="s">
        <v>51</v>
      </c>
      <c r="D32" s="18" t="s">
        <v>4</v>
      </c>
      <c r="E32" s="38"/>
      <c r="F32" s="38">
        <f>IF(F26&gt;0,+TRUNC((F26-F34),2),0)</f>
        <v>176</v>
      </c>
      <c r="G32" s="19">
        <v>28.43</v>
      </c>
      <c r="H32" s="20">
        <f t="shared" ref="H32" si="7">IF(ISBLANK(B32)," ",F32*G32)</f>
        <v>5003.68</v>
      </c>
    </row>
    <row r="33" spans="1:8" s="17" customFormat="1" ht="18" customHeight="1" x14ac:dyDescent="0.25">
      <c r="A33" s="5" t="s">
        <v>126</v>
      </c>
      <c r="B33" s="2"/>
      <c r="C33" s="73" t="s">
        <v>82</v>
      </c>
      <c r="D33" s="14" t="s">
        <v>2</v>
      </c>
      <c r="E33" s="54"/>
      <c r="F33" s="53">
        <v>80</v>
      </c>
      <c r="G33" s="15">
        <v>0</v>
      </c>
      <c r="H33" s="16">
        <f>SUM(H34)</f>
        <v>4258.5599999999995</v>
      </c>
    </row>
    <row r="34" spans="1:8" s="13" customFormat="1" ht="32.1" customHeight="1" thickBot="1" x14ac:dyDescent="0.3">
      <c r="A34" s="6" t="s">
        <v>127</v>
      </c>
      <c r="B34" s="4" t="s">
        <v>58</v>
      </c>
      <c r="C34" s="72" t="s">
        <v>59</v>
      </c>
      <c r="D34" s="18" t="s">
        <v>4</v>
      </c>
      <c r="E34" s="38">
        <v>0.3</v>
      </c>
      <c r="F34" s="38">
        <f>+E34*$F$33</f>
        <v>24</v>
      </c>
      <c r="G34" s="19">
        <v>177.44</v>
      </c>
      <c r="H34" s="20">
        <f t="shared" ref="H34:H89" si="8">IF(ISBLANK(B34)," ",F34*G34)</f>
        <v>4258.5599999999995</v>
      </c>
    </row>
    <row r="35" spans="1:8" s="17" customFormat="1" ht="32.1" hidden="1" customHeight="1" x14ac:dyDescent="0.25">
      <c r="A35" s="5" t="s">
        <v>102</v>
      </c>
      <c r="B35" s="2"/>
      <c r="C35" s="73" t="s">
        <v>87</v>
      </c>
      <c r="D35" s="14" t="s">
        <v>2</v>
      </c>
      <c r="E35" s="54"/>
      <c r="F35" s="53">
        <v>0</v>
      </c>
      <c r="G35" s="15">
        <v>0</v>
      </c>
      <c r="H35" s="16">
        <f>SUM(H36:H39)</f>
        <v>0</v>
      </c>
    </row>
    <row r="36" spans="1:8" s="13" customFormat="1" ht="32.1" hidden="1" customHeight="1" x14ac:dyDescent="0.25">
      <c r="A36" s="6" t="s">
        <v>103</v>
      </c>
      <c r="B36" s="4" t="s">
        <v>14</v>
      </c>
      <c r="C36" s="72" t="s">
        <v>15</v>
      </c>
      <c r="D36" s="18" t="s">
        <v>1</v>
      </c>
      <c r="E36" s="38">
        <f>TRUNC(1*0.03,2)</f>
        <v>0.03</v>
      </c>
      <c r="F36" s="38">
        <f>+E36*$F$35</f>
        <v>0</v>
      </c>
      <c r="G36" s="19">
        <v>159.72</v>
      </c>
      <c r="H36" s="20">
        <f t="shared" ref="H36" si="9">IF(ISBLANK(B36)," ",F36*G36)</f>
        <v>0</v>
      </c>
    </row>
    <row r="37" spans="1:8" s="13" customFormat="1" ht="38.25" hidden="1" customHeight="1" x14ac:dyDescent="0.25">
      <c r="A37" s="6" t="s">
        <v>104</v>
      </c>
      <c r="B37" s="4" t="s">
        <v>40</v>
      </c>
      <c r="C37" s="72" t="s">
        <v>41</v>
      </c>
      <c r="D37" s="18" t="s">
        <v>1</v>
      </c>
      <c r="E37" s="38">
        <f>TRUNC(1.2*E36,2)</f>
        <v>0.03</v>
      </c>
      <c r="F37" s="38">
        <f t="shared" ref="F37:F39" si="10">+E37*$F$35</f>
        <v>0</v>
      </c>
      <c r="G37" s="19">
        <v>86.21</v>
      </c>
      <c r="H37" s="20">
        <f>IF(ISBLANK(B37)," ",F37*G37)</f>
        <v>0</v>
      </c>
    </row>
    <row r="38" spans="1:8" s="13" customFormat="1" ht="23.25" hidden="1" customHeight="1" x14ac:dyDescent="0.25">
      <c r="A38" s="6" t="s">
        <v>105</v>
      </c>
      <c r="B38" s="4" t="s">
        <v>48</v>
      </c>
      <c r="C38" s="72" t="s">
        <v>49</v>
      </c>
      <c r="D38" s="18" t="s">
        <v>4</v>
      </c>
      <c r="E38" s="38">
        <v>0.3</v>
      </c>
      <c r="F38" s="38">
        <f t="shared" si="10"/>
        <v>0</v>
      </c>
      <c r="G38" s="19">
        <v>24.54</v>
      </c>
      <c r="H38" s="20">
        <f>IF(ISBLANK(B38)," ",F38*G38)</f>
        <v>0</v>
      </c>
    </row>
    <row r="39" spans="1:8" s="13" customFormat="1" ht="32.1" hidden="1" customHeight="1" thickBot="1" x14ac:dyDescent="0.3">
      <c r="A39" s="6" t="s">
        <v>106</v>
      </c>
      <c r="B39" s="4" t="s">
        <v>158</v>
      </c>
      <c r="C39" s="72" t="s">
        <v>159</v>
      </c>
      <c r="D39" s="18" t="s">
        <v>4</v>
      </c>
      <c r="E39" s="38">
        <v>0.3</v>
      </c>
      <c r="F39" s="38">
        <f t="shared" si="10"/>
        <v>0</v>
      </c>
      <c r="G39" s="19">
        <v>132.01</v>
      </c>
      <c r="H39" s="20">
        <f t="shared" ref="H39" si="11">IF(ISBLANK(B39)," ",F39*G39)</f>
        <v>0</v>
      </c>
    </row>
    <row r="40" spans="1:8" s="17" customFormat="1" ht="32.1" hidden="1" customHeight="1" x14ac:dyDescent="0.25">
      <c r="A40" s="55" t="s">
        <v>90</v>
      </c>
      <c r="B40" s="56"/>
      <c r="C40" s="73" t="s">
        <v>85</v>
      </c>
      <c r="D40" s="49" t="s">
        <v>57</v>
      </c>
      <c r="E40" s="50"/>
      <c r="F40" s="50"/>
      <c r="G40" s="51"/>
      <c r="H40" s="52"/>
    </row>
    <row r="41" spans="1:8" s="17" customFormat="1" ht="32.1" hidden="1" customHeight="1" x14ac:dyDescent="0.25">
      <c r="A41" s="5" t="s">
        <v>107</v>
      </c>
      <c r="B41" s="2"/>
      <c r="C41" s="71" t="s">
        <v>88</v>
      </c>
      <c r="D41" s="14" t="s">
        <v>53</v>
      </c>
      <c r="E41" s="54"/>
      <c r="F41" s="53">
        <v>0</v>
      </c>
      <c r="G41" s="15"/>
      <c r="H41" s="16">
        <f>SUM(H45:H55)</f>
        <v>0</v>
      </c>
    </row>
    <row r="42" spans="1:8" s="17" customFormat="1" ht="15" hidden="1" customHeight="1" x14ac:dyDescent="0.25">
      <c r="A42" s="5"/>
      <c r="B42" s="2"/>
      <c r="C42" s="73" t="s">
        <v>55</v>
      </c>
      <c r="D42" s="14" t="s">
        <v>52</v>
      </c>
      <c r="E42" s="53">
        <v>0</v>
      </c>
      <c r="F42" s="3"/>
      <c r="G42" s="15"/>
      <c r="H42" s="16" t="str">
        <f>IF(ISBLANK(B42)," ",E42*G42)</f>
        <v xml:space="preserve"> </v>
      </c>
    </row>
    <row r="43" spans="1:8" s="17" customFormat="1" ht="15" hidden="1" customHeight="1" x14ac:dyDescent="0.25">
      <c r="A43" s="5"/>
      <c r="B43" s="2"/>
      <c r="C43" s="73" t="s">
        <v>79</v>
      </c>
      <c r="D43" s="14" t="s">
        <v>52</v>
      </c>
      <c r="E43" s="48">
        <v>0</v>
      </c>
      <c r="F43" s="38"/>
      <c r="G43" s="15"/>
      <c r="H43" s="16" t="str">
        <f>IF(ISBLANK(B43)," ",E43*G43)</f>
        <v xml:space="preserve"> </v>
      </c>
    </row>
    <row r="44" spans="1:8" s="17" customFormat="1" ht="13.5" hidden="1" customHeight="1" x14ac:dyDescent="0.25">
      <c r="A44" s="5"/>
      <c r="B44" s="2"/>
      <c r="C44" s="71" t="s">
        <v>80</v>
      </c>
      <c r="D44" s="14" t="s">
        <v>52</v>
      </c>
      <c r="E44" s="48">
        <v>0</v>
      </c>
      <c r="F44" s="38"/>
      <c r="G44" s="15"/>
      <c r="H44" s="16" t="str">
        <f>IF(ISBLANK(B44)," ",E44*G44)</f>
        <v xml:space="preserve"> </v>
      </c>
    </row>
    <row r="45" spans="1:8" s="13" customFormat="1" ht="32.1" hidden="1" customHeight="1" x14ac:dyDescent="0.25">
      <c r="A45" s="6" t="s">
        <v>108</v>
      </c>
      <c r="B45" s="4" t="s">
        <v>71</v>
      </c>
      <c r="C45" s="72" t="s">
        <v>72</v>
      </c>
      <c r="D45" s="18" t="s">
        <v>2</v>
      </c>
      <c r="E45" s="38">
        <f>TRUNC(+E44,2)</f>
        <v>0</v>
      </c>
      <c r="F45" s="38">
        <f t="shared" ref="F45:F55" si="12">+E45*$F$41</f>
        <v>0</v>
      </c>
      <c r="G45" s="19">
        <v>6.7</v>
      </c>
      <c r="H45" s="20">
        <f>IF(ISBLANK(B45)," ",F45*G45)</f>
        <v>0</v>
      </c>
    </row>
    <row r="46" spans="1:8" s="13" customFormat="1" ht="32.1" hidden="1" customHeight="1" x14ac:dyDescent="0.25">
      <c r="A46" s="6" t="s">
        <v>109</v>
      </c>
      <c r="B46" s="4" t="s">
        <v>14</v>
      </c>
      <c r="C46" s="72" t="s">
        <v>15</v>
      </c>
      <c r="D46" s="18" t="s">
        <v>1</v>
      </c>
      <c r="E46" s="38">
        <f>TRUNC(E42*(E43+E44)/2*0.05,2)</f>
        <v>0</v>
      </c>
      <c r="F46" s="38">
        <f t="shared" si="12"/>
        <v>0</v>
      </c>
      <c r="G46" s="19">
        <v>184.25</v>
      </c>
      <c r="H46" s="20">
        <f t="shared" ref="H46:H54" si="13">IF(ISBLANK(B46)," ",F46*G46)</f>
        <v>0</v>
      </c>
    </row>
    <row r="47" spans="1:8" s="13" customFormat="1" ht="32.1" hidden="1" customHeight="1" x14ac:dyDescent="0.25">
      <c r="A47" s="6" t="s">
        <v>110</v>
      </c>
      <c r="B47" s="4" t="s">
        <v>42</v>
      </c>
      <c r="C47" s="72" t="s">
        <v>43</v>
      </c>
      <c r="D47" s="18" t="s">
        <v>1</v>
      </c>
      <c r="E47" s="38">
        <f>TRUNC(E42*(E43+E44)/2*(0.18-0.05),2)</f>
        <v>0</v>
      </c>
      <c r="F47" s="38">
        <f t="shared" si="12"/>
        <v>0</v>
      </c>
      <c r="G47" s="19">
        <v>50.25</v>
      </c>
      <c r="H47" s="20">
        <f t="shared" si="13"/>
        <v>0</v>
      </c>
    </row>
    <row r="48" spans="1:8" s="13" customFormat="1" ht="37.5" hidden="1" customHeight="1" x14ac:dyDescent="0.25">
      <c r="A48" s="6" t="s">
        <v>111</v>
      </c>
      <c r="B48" s="4" t="s">
        <v>40</v>
      </c>
      <c r="C48" s="72" t="s">
        <v>41</v>
      </c>
      <c r="D48" s="18" t="s">
        <v>1</v>
      </c>
      <c r="E48" s="38">
        <f>TRUNC((+E47*1.3)+(E46*1.2),2)</f>
        <v>0</v>
      </c>
      <c r="F48" s="38">
        <f t="shared" si="12"/>
        <v>0</v>
      </c>
      <c r="G48" s="19">
        <v>87.55</v>
      </c>
      <c r="H48" s="20">
        <f t="shared" si="13"/>
        <v>0</v>
      </c>
    </row>
    <row r="49" spans="1:8" s="13" customFormat="1" ht="32.1" hidden="1" customHeight="1" x14ac:dyDescent="0.25">
      <c r="A49" s="6" t="s">
        <v>112</v>
      </c>
      <c r="B49" s="4" t="s">
        <v>46</v>
      </c>
      <c r="C49" s="72" t="s">
        <v>47</v>
      </c>
      <c r="D49" s="18" t="s">
        <v>1</v>
      </c>
      <c r="E49" s="38">
        <f>TRUNC(+E42*(E43+E44)/2*0.03,2)</f>
        <v>0</v>
      </c>
      <c r="F49" s="38">
        <f t="shared" si="12"/>
        <v>0</v>
      </c>
      <c r="G49" s="19">
        <v>135.47999999999999</v>
      </c>
      <c r="H49" s="20">
        <f t="shared" si="13"/>
        <v>0</v>
      </c>
    </row>
    <row r="50" spans="1:8" s="13" customFormat="1" ht="32.1" hidden="1" customHeight="1" x14ac:dyDescent="0.25">
      <c r="A50" s="6" t="s">
        <v>113</v>
      </c>
      <c r="B50" s="4" t="s">
        <v>44</v>
      </c>
      <c r="C50" s="72" t="s">
        <v>45</v>
      </c>
      <c r="D50" s="18" t="s">
        <v>0</v>
      </c>
      <c r="E50" s="38">
        <f>TRUNC(0.97*E42*(E43+E44)/2,2)</f>
        <v>0</v>
      </c>
      <c r="F50" s="38">
        <f t="shared" si="12"/>
        <v>0</v>
      </c>
      <c r="G50" s="19">
        <v>13.48</v>
      </c>
      <c r="H50" s="20">
        <f t="shared" si="13"/>
        <v>0</v>
      </c>
    </row>
    <row r="51" spans="1:8" s="13" customFormat="1" ht="32.1" hidden="1" customHeight="1" x14ac:dyDescent="0.25">
      <c r="A51" s="6" t="s">
        <v>114</v>
      </c>
      <c r="B51" s="4" t="s">
        <v>75</v>
      </c>
      <c r="C51" s="72" t="s">
        <v>76</v>
      </c>
      <c r="D51" s="18" t="s">
        <v>1</v>
      </c>
      <c r="E51" s="38">
        <f>TRUNC(E42*(E43+E44)/2*0.07,2)</f>
        <v>0</v>
      </c>
      <c r="F51" s="38">
        <f t="shared" si="12"/>
        <v>0</v>
      </c>
      <c r="G51" s="19">
        <v>799.73</v>
      </c>
      <c r="H51" s="20">
        <f t="shared" si="13"/>
        <v>0</v>
      </c>
    </row>
    <row r="52" spans="1:8" s="13" customFormat="1" ht="32.1" hidden="1" customHeight="1" x14ac:dyDescent="0.25">
      <c r="A52" s="6" t="s">
        <v>115</v>
      </c>
      <c r="B52" s="4" t="s">
        <v>50</v>
      </c>
      <c r="C52" s="72" t="s">
        <v>51</v>
      </c>
      <c r="D52" s="18" t="s">
        <v>4</v>
      </c>
      <c r="E52" s="38">
        <f>TRUNC(E42*(E43+E44)/2-E53,2)</f>
        <v>-0.75</v>
      </c>
      <c r="F52" s="38">
        <f t="shared" si="12"/>
        <v>0</v>
      </c>
      <c r="G52" s="19">
        <v>28.55</v>
      </c>
      <c r="H52" s="20">
        <f t="shared" si="13"/>
        <v>0</v>
      </c>
    </row>
    <row r="53" spans="1:8" s="13" customFormat="1" ht="32.1" hidden="1" customHeight="1" x14ac:dyDescent="0.25">
      <c r="A53" s="6" t="s">
        <v>116</v>
      </c>
      <c r="B53" s="4" t="s">
        <v>58</v>
      </c>
      <c r="C53" s="72" t="s">
        <v>59</v>
      </c>
      <c r="D53" s="18" t="s">
        <v>4</v>
      </c>
      <c r="E53" s="38">
        <f>TRUNC(0.3*1.5+(1.8-0.5-0.3)*0.3,2)</f>
        <v>0.75</v>
      </c>
      <c r="F53" s="38">
        <f t="shared" si="12"/>
        <v>0</v>
      </c>
      <c r="G53" s="19">
        <v>163.9</v>
      </c>
      <c r="H53" s="20">
        <f t="shared" si="13"/>
        <v>0</v>
      </c>
    </row>
    <row r="54" spans="1:8" s="13" customFormat="1" ht="32.1" hidden="1" customHeight="1" x14ac:dyDescent="0.25">
      <c r="A54" s="6" t="s">
        <v>117</v>
      </c>
      <c r="B54" s="4" t="s">
        <v>73</v>
      </c>
      <c r="C54" s="72" t="s">
        <v>74</v>
      </c>
      <c r="D54" s="18" t="s">
        <v>1</v>
      </c>
      <c r="E54" s="38">
        <f>TRUNC((+E45*0.2*0.05)*1.05,2)</f>
        <v>0</v>
      </c>
      <c r="F54" s="38">
        <f t="shared" si="12"/>
        <v>0</v>
      </c>
      <c r="G54" s="19">
        <v>452.25</v>
      </c>
      <c r="H54" s="20">
        <f t="shared" si="13"/>
        <v>0</v>
      </c>
    </row>
    <row r="55" spans="1:8" s="13" customFormat="1" ht="32.1" hidden="1" customHeight="1" x14ac:dyDescent="0.25">
      <c r="A55" s="6" t="s">
        <v>118</v>
      </c>
      <c r="B55" s="4" t="s">
        <v>68</v>
      </c>
      <c r="C55" s="72" t="s">
        <v>69</v>
      </c>
      <c r="D55" s="18" t="s">
        <v>2</v>
      </c>
      <c r="E55" s="38">
        <f>TRUNC(+E45*(0.3*0.1+0.3*0.14),2)</f>
        <v>0</v>
      </c>
      <c r="F55" s="38">
        <f t="shared" si="12"/>
        <v>0</v>
      </c>
      <c r="G55" s="19">
        <v>18.22</v>
      </c>
      <c r="H55" s="20">
        <f>IF(ISBLANK(B55)," ",F55*G55)</f>
        <v>0</v>
      </c>
    </row>
    <row r="56" spans="1:8" s="17" customFormat="1" ht="32.1" hidden="1" customHeight="1" x14ac:dyDescent="0.25">
      <c r="A56" s="5" t="s">
        <v>119</v>
      </c>
      <c r="B56" s="2"/>
      <c r="C56" s="14" t="s">
        <v>84</v>
      </c>
      <c r="D56" s="14" t="s">
        <v>4</v>
      </c>
      <c r="E56" s="54"/>
      <c r="F56" s="53">
        <v>0</v>
      </c>
      <c r="G56" s="15">
        <v>0</v>
      </c>
      <c r="H56" s="16">
        <f>SUM(H57:H62)</f>
        <v>0</v>
      </c>
    </row>
    <row r="57" spans="1:8" s="13" customFormat="1" ht="32.1" hidden="1" customHeight="1" x14ac:dyDescent="0.25">
      <c r="A57" s="6" t="s">
        <v>120</v>
      </c>
      <c r="B57" s="4" t="s">
        <v>14</v>
      </c>
      <c r="C57" s="18" t="s">
        <v>15</v>
      </c>
      <c r="D57" s="18" t="s">
        <v>1</v>
      </c>
      <c r="E57" s="38">
        <f>TRUNC(1*0.08,2)</f>
        <v>0.08</v>
      </c>
      <c r="F57" s="38">
        <f>+E57*$F$56</f>
        <v>0</v>
      </c>
      <c r="G57" s="19">
        <v>184.25</v>
      </c>
      <c r="H57" s="20">
        <f t="shared" ref="H57" si="14">IF(ISBLANK(B57)," ",F57*G57)</f>
        <v>0</v>
      </c>
    </row>
    <row r="58" spans="1:8" s="13" customFormat="1" ht="38.25" hidden="1" customHeight="1" x14ac:dyDescent="0.25">
      <c r="A58" s="6" t="s">
        <v>121</v>
      </c>
      <c r="B58" s="4" t="s">
        <v>40</v>
      </c>
      <c r="C58" s="18" t="s">
        <v>41</v>
      </c>
      <c r="D58" s="18" t="s">
        <v>1</v>
      </c>
      <c r="E58" s="38">
        <f>TRUNC(1.2*E57,2)</f>
        <v>0.09</v>
      </c>
      <c r="F58" s="38">
        <f t="shared" ref="F58:F61" si="15">+E58*$F$56</f>
        <v>0</v>
      </c>
      <c r="G58" s="19">
        <v>87.55</v>
      </c>
      <c r="H58" s="20">
        <f>IF(ISBLANK(B58)," ",F58*G58)</f>
        <v>0</v>
      </c>
    </row>
    <row r="59" spans="1:8" s="13" customFormat="1" ht="32.1" hidden="1" customHeight="1" x14ac:dyDescent="0.25">
      <c r="A59" s="6" t="s">
        <v>122</v>
      </c>
      <c r="B59" s="4" t="s">
        <v>46</v>
      </c>
      <c r="C59" s="18" t="s">
        <v>47</v>
      </c>
      <c r="D59" s="18" t="s">
        <v>1</v>
      </c>
      <c r="E59" s="38">
        <f>TRUNC(1*0.03,2)</f>
        <v>0.03</v>
      </c>
      <c r="F59" s="38">
        <f t="shared" si="15"/>
        <v>0</v>
      </c>
      <c r="G59" s="19">
        <v>135.47999999999999</v>
      </c>
      <c r="H59" s="20">
        <f>IF(ISBLANK(B59)," ",F59*G59)</f>
        <v>0</v>
      </c>
    </row>
    <row r="60" spans="1:8" s="13" customFormat="1" ht="32.1" hidden="1" customHeight="1" x14ac:dyDescent="0.25">
      <c r="A60" s="6" t="s">
        <v>123</v>
      </c>
      <c r="B60" s="4" t="s">
        <v>44</v>
      </c>
      <c r="C60" s="18" t="s">
        <v>45</v>
      </c>
      <c r="D60" s="18" t="s">
        <v>0</v>
      </c>
      <c r="E60" s="38">
        <f>TRUNC(1*0.97,2)</f>
        <v>0.97</v>
      </c>
      <c r="F60" s="38">
        <f t="shared" si="15"/>
        <v>0</v>
      </c>
      <c r="G60" s="19">
        <v>13.48</v>
      </c>
      <c r="H60" s="20">
        <f t="shared" ref="H60" si="16">IF(ISBLANK(B60)," ",F60*G60)</f>
        <v>0</v>
      </c>
    </row>
    <row r="61" spans="1:8" s="13" customFormat="1" ht="32.1" hidden="1" customHeight="1" x14ac:dyDescent="0.25">
      <c r="A61" s="6" t="s">
        <v>124</v>
      </c>
      <c r="B61" s="4" t="s">
        <v>75</v>
      </c>
      <c r="C61" s="18" t="s">
        <v>76</v>
      </c>
      <c r="D61" s="18" t="s">
        <v>1</v>
      </c>
      <c r="E61" s="38">
        <f>TRUNC(1*0.07,2)</f>
        <v>7.0000000000000007E-2</v>
      </c>
      <c r="F61" s="38">
        <f t="shared" si="15"/>
        <v>0</v>
      </c>
      <c r="G61" s="19">
        <v>799.73</v>
      </c>
      <c r="H61" s="20">
        <f>IF(ISBLANK(B61)," ",F61*G61)</f>
        <v>0</v>
      </c>
    </row>
    <row r="62" spans="1:8" s="13" customFormat="1" ht="32.1" hidden="1" customHeight="1" x14ac:dyDescent="0.25">
      <c r="A62" s="6" t="s">
        <v>125</v>
      </c>
      <c r="B62" s="4" t="s">
        <v>50</v>
      </c>
      <c r="C62" s="18" t="s">
        <v>51</v>
      </c>
      <c r="D62" s="18" t="s">
        <v>4</v>
      </c>
      <c r="E62" s="38"/>
      <c r="F62" s="38">
        <f>IF(F56&gt;0,+TRUNC((F56-F65),2),0)</f>
        <v>0</v>
      </c>
      <c r="G62" s="19">
        <v>28.55</v>
      </c>
      <c r="H62" s="20">
        <f t="shared" ref="H62" si="17">IF(ISBLANK(B62)," ",F62*G62)</f>
        <v>0</v>
      </c>
    </row>
    <row r="63" spans="1:8" s="13" customFormat="1" ht="32.1" hidden="1" customHeight="1" x14ac:dyDescent="0.25">
      <c r="A63" s="6"/>
      <c r="B63" s="4"/>
      <c r="C63" s="18"/>
      <c r="D63" s="18"/>
      <c r="E63" s="3"/>
      <c r="F63" s="3"/>
      <c r="G63" s="19">
        <v>0</v>
      </c>
      <c r="H63" s="20"/>
    </row>
    <row r="64" spans="1:8" s="17" customFormat="1" ht="32.1" hidden="1" customHeight="1" x14ac:dyDescent="0.25">
      <c r="A64" s="5" t="s">
        <v>126</v>
      </c>
      <c r="B64" s="2"/>
      <c r="C64" s="14" t="s">
        <v>82</v>
      </c>
      <c r="D64" s="14" t="s">
        <v>2</v>
      </c>
      <c r="E64" s="54"/>
      <c r="F64" s="53">
        <v>0</v>
      </c>
      <c r="G64" s="15">
        <v>0</v>
      </c>
      <c r="H64" s="16">
        <f>SUM(H65)</f>
        <v>0</v>
      </c>
    </row>
    <row r="65" spans="1:8" s="13" customFormat="1" ht="32.1" hidden="1" customHeight="1" x14ac:dyDescent="0.25">
      <c r="A65" s="6" t="s">
        <v>127</v>
      </c>
      <c r="B65" s="4" t="s">
        <v>58</v>
      </c>
      <c r="C65" s="18" t="s">
        <v>59</v>
      </c>
      <c r="D65" s="18" t="s">
        <v>4</v>
      </c>
      <c r="E65" s="38">
        <v>0.3</v>
      </c>
      <c r="F65" s="38">
        <f>+E65*$F$64</f>
        <v>0</v>
      </c>
      <c r="G65" s="19">
        <v>163.9</v>
      </c>
      <c r="H65" s="20">
        <f t="shared" ref="H65:H66" si="18">IF(ISBLANK(B65)," ",F65*G65)</f>
        <v>0</v>
      </c>
    </row>
    <row r="66" spans="1:8" s="13" customFormat="1" ht="32.1" hidden="1" customHeight="1" x14ac:dyDescent="0.25">
      <c r="A66" s="6"/>
      <c r="B66" s="4"/>
      <c r="C66" s="18" t="s">
        <v>57</v>
      </c>
      <c r="D66" s="18" t="s">
        <v>57</v>
      </c>
      <c r="E66" s="3"/>
      <c r="F66" s="3"/>
      <c r="G66" s="19"/>
      <c r="H66" s="20" t="str">
        <f t="shared" si="18"/>
        <v xml:space="preserve"> </v>
      </c>
    </row>
    <row r="67" spans="1:8" s="17" customFormat="1" ht="32.1" hidden="1" customHeight="1" x14ac:dyDescent="0.25">
      <c r="A67" s="5" t="s">
        <v>128</v>
      </c>
      <c r="B67" s="2"/>
      <c r="C67" s="14" t="s">
        <v>83</v>
      </c>
      <c r="D67" s="14" t="s">
        <v>2</v>
      </c>
      <c r="E67" s="54"/>
      <c r="F67" s="53">
        <v>0</v>
      </c>
      <c r="G67" s="15">
        <v>0</v>
      </c>
      <c r="H67" s="16">
        <f>SUM(H68:H71)</f>
        <v>0</v>
      </c>
    </row>
    <row r="68" spans="1:8" s="13" customFormat="1" ht="32.1" hidden="1" customHeight="1" x14ac:dyDescent="0.25">
      <c r="A68" s="6" t="s">
        <v>129</v>
      </c>
      <c r="B68" s="4" t="s">
        <v>14</v>
      </c>
      <c r="C68" s="18" t="s">
        <v>15</v>
      </c>
      <c r="D68" s="18" t="s">
        <v>1</v>
      </c>
      <c r="E68" s="38">
        <f>TRUNC(1*0.03,2)</f>
        <v>0.03</v>
      </c>
      <c r="F68" s="38">
        <f>+E68*$F$67</f>
        <v>0</v>
      </c>
      <c r="G68" s="19">
        <v>184.25</v>
      </c>
      <c r="H68" s="20">
        <f t="shared" ref="H68" si="19">IF(ISBLANK(B68)," ",F68*G68)</f>
        <v>0</v>
      </c>
    </row>
    <row r="69" spans="1:8" s="13" customFormat="1" ht="32.1" hidden="1" customHeight="1" x14ac:dyDescent="0.25">
      <c r="A69" s="6" t="s">
        <v>130</v>
      </c>
      <c r="B69" s="4" t="s">
        <v>40</v>
      </c>
      <c r="C69" s="18" t="s">
        <v>41</v>
      </c>
      <c r="D69" s="18" t="s">
        <v>1</v>
      </c>
      <c r="E69" s="38">
        <f>TRUNC(1.2*E68,2)</f>
        <v>0.03</v>
      </c>
      <c r="F69" s="38">
        <f t="shared" ref="F69:F71" si="20">+E69*$F$67</f>
        <v>0</v>
      </c>
      <c r="G69" s="19">
        <v>87.55</v>
      </c>
      <c r="H69" s="20">
        <f>IF(ISBLANK(B69)," ",F69*G69)</f>
        <v>0</v>
      </c>
    </row>
    <row r="70" spans="1:8" s="13" customFormat="1" ht="32.1" hidden="1" customHeight="1" x14ac:dyDescent="0.25">
      <c r="A70" s="6" t="s">
        <v>131</v>
      </c>
      <c r="B70" s="4" t="s">
        <v>48</v>
      </c>
      <c r="C70" s="18" t="s">
        <v>49</v>
      </c>
      <c r="D70" s="18" t="s">
        <v>4</v>
      </c>
      <c r="E70" s="38">
        <v>0.3</v>
      </c>
      <c r="F70" s="38">
        <f t="shared" si="20"/>
        <v>0</v>
      </c>
      <c r="G70" s="19">
        <v>27.24</v>
      </c>
      <c r="H70" s="20">
        <f>IF(ISBLANK(B70)," ",F70*G70)</f>
        <v>0</v>
      </c>
    </row>
    <row r="71" spans="1:8" s="13" customFormat="1" ht="32.1" hidden="1" customHeight="1" x14ac:dyDescent="0.25">
      <c r="A71" s="6" t="s">
        <v>132</v>
      </c>
      <c r="B71" s="4" t="s">
        <v>58</v>
      </c>
      <c r="C71" s="18" t="s">
        <v>59</v>
      </c>
      <c r="D71" s="18" t="s">
        <v>4</v>
      </c>
      <c r="E71" s="38">
        <v>0.3</v>
      </c>
      <c r="F71" s="38">
        <f t="shared" si="20"/>
        <v>0</v>
      </c>
      <c r="G71" s="19">
        <v>163.9</v>
      </c>
      <c r="H71" s="20">
        <f t="shared" ref="H71" si="21">IF(ISBLANK(B71)," ",F71*G71)</f>
        <v>0</v>
      </c>
    </row>
    <row r="72" spans="1:8" s="13" customFormat="1" ht="32.1" hidden="1" customHeight="1" x14ac:dyDescent="0.25">
      <c r="A72" s="6"/>
      <c r="B72" s="4"/>
      <c r="C72" s="18"/>
      <c r="D72" s="18"/>
      <c r="E72" s="3"/>
      <c r="F72" s="3"/>
      <c r="G72" s="19">
        <v>0</v>
      </c>
      <c r="H72" s="20"/>
    </row>
    <row r="73" spans="1:8" s="17" customFormat="1" ht="32.1" hidden="1" customHeight="1" x14ac:dyDescent="0.25">
      <c r="A73" s="57" t="s">
        <v>91</v>
      </c>
      <c r="B73" s="2"/>
      <c r="C73" s="14" t="s">
        <v>56</v>
      </c>
      <c r="D73" s="14"/>
      <c r="E73" s="54"/>
      <c r="F73" s="54"/>
      <c r="G73" s="15">
        <v>0</v>
      </c>
      <c r="H73" s="16">
        <f>SUM(H74:H89)</f>
        <v>0</v>
      </c>
    </row>
    <row r="74" spans="1:8" s="13" customFormat="1" ht="32.1" hidden="1" customHeight="1" x14ac:dyDescent="0.25">
      <c r="A74" s="6" t="s">
        <v>133</v>
      </c>
      <c r="B74" s="4" t="s">
        <v>14</v>
      </c>
      <c r="C74" s="18" t="s">
        <v>15</v>
      </c>
      <c r="D74" s="18" t="s">
        <v>1</v>
      </c>
      <c r="E74" s="3"/>
      <c r="F74" s="58">
        <v>0</v>
      </c>
      <c r="G74" s="19">
        <v>184.25</v>
      </c>
      <c r="H74" s="20">
        <f t="shared" si="8"/>
        <v>0</v>
      </c>
    </row>
    <row r="75" spans="1:8" s="13" customFormat="1" ht="32.1" hidden="1" customHeight="1" x14ac:dyDescent="0.25">
      <c r="A75" s="6" t="s">
        <v>134</v>
      </c>
      <c r="B75" s="4" t="s">
        <v>16</v>
      </c>
      <c r="C75" s="18" t="s">
        <v>17</v>
      </c>
      <c r="D75" s="18" t="s">
        <v>1</v>
      </c>
      <c r="E75" s="3"/>
      <c r="F75" s="58">
        <v>0</v>
      </c>
      <c r="G75" s="19">
        <v>335</v>
      </c>
      <c r="H75" s="20">
        <f t="shared" si="8"/>
        <v>0</v>
      </c>
    </row>
    <row r="76" spans="1:8" s="13" customFormat="1" ht="32.1" hidden="1" customHeight="1" x14ac:dyDescent="0.25">
      <c r="A76" s="6" t="s">
        <v>135</v>
      </c>
      <c r="B76" s="4" t="s">
        <v>18</v>
      </c>
      <c r="C76" s="18" t="s">
        <v>19</v>
      </c>
      <c r="D76" s="18" t="s">
        <v>1</v>
      </c>
      <c r="E76" s="3"/>
      <c r="F76" s="58">
        <v>0</v>
      </c>
      <c r="G76" s="19">
        <v>490.23</v>
      </c>
      <c r="H76" s="20">
        <f t="shared" si="8"/>
        <v>0</v>
      </c>
    </row>
    <row r="77" spans="1:8" s="13" customFormat="1" ht="32.1" hidden="1" customHeight="1" x14ac:dyDescent="0.25">
      <c r="A77" s="6" t="s">
        <v>136</v>
      </c>
      <c r="B77" s="4" t="s">
        <v>77</v>
      </c>
      <c r="C77" s="18" t="s">
        <v>78</v>
      </c>
      <c r="D77" s="18" t="s">
        <v>1</v>
      </c>
      <c r="E77" s="3"/>
      <c r="F77" s="58">
        <v>0</v>
      </c>
      <c r="G77" s="19">
        <v>269.98</v>
      </c>
      <c r="H77" s="20">
        <f t="shared" si="8"/>
        <v>0</v>
      </c>
    </row>
    <row r="78" spans="1:8" s="13" customFormat="1" ht="32.1" hidden="1" customHeight="1" x14ac:dyDescent="0.25">
      <c r="A78" s="6" t="s">
        <v>137</v>
      </c>
      <c r="B78" s="4" t="s">
        <v>20</v>
      </c>
      <c r="C78" s="18" t="s">
        <v>21</v>
      </c>
      <c r="D78" s="18" t="s">
        <v>4</v>
      </c>
      <c r="E78" s="3"/>
      <c r="F78" s="58">
        <v>0</v>
      </c>
      <c r="G78" s="19">
        <v>25.37</v>
      </c>
      <c r="H78" s="20">
        <f t="shared" si="8"/>
        <v>0</v>
      </c>
    </row>
    <row r="79" spans="1:8" s="13" customFormat="1" ht="32.1" hidden="1" customHeight="1" x14ac:dyDescent="0.25">
      <c r="A79" s="6" t="s">
        <v>138</v>
      </c>
      <c r="B79" s="4" t="s">
        <v>22</v>
      </c>
      <c r="C79" s="18" t="s">
        <v>23</v>
      </c>
      <c r="D79" s="18" t="s">
        <v>1</v>
      </c>
      <c r="E79" s="3"/>
      <c r="F79" s="58">
        <v>0</v>
      </c>
      <c r="G79" s="19">
        <v>266.38</v>
      </c>
      <c r="H79" s="20">
        <f t="shared" si="8"/>
        <v>0</v>
      </c>
    </row>
    <row r="80" spans="1:8" s="13" customFormat="1" ht="32.1" hidden="1" customHeight="1" x14ac:dyDescent="0.25">
      <c r="A80" s="6" t="s">
        <v>139</v>
      </c>
      <c r="B80" s="4" t="s">
        <v>24</v>
      </c>
      <c r="C80" s="18" t="s">
        <v>25</v>
      </c>
      <c r="D80" s="18" t="s">
        <v>4</v>
      </c>
      <c r="E80" s="3"/>
      <c r="F80" s="58">
        <v>0</v>
      </c>
      <c r="G80" s="19">
        <v>2.5099999999999998</v>
      </c>
      <c r="H80" s="20">
        <f t="shared" si="8"/>
        <v>0</v>
      </c>
    </row>
    <row r="81" spans="1:8" s="13" customFormat="1" ht="32.1" hidden="1" customHeight="1" x14ac:dyDescent="0.25">
      <c r="A81" s="6" t="s">
        <v>140</v>
      </c>
      <c r="B81" s="4" t="s">
        <v>26</v>
      </c>
      <c r="C81" s="18" t="s">
        <v>27</v>
      </c>
      <c r="D81" s="18" t="s">
        <v>4</v>
      </c>
      <c r="E81" s="3"/>
      <c r="F81" s="58">
        <v>0</v>
      </c>
      <c r="G81" s="19">
        <v>9.57</v>
      </c>
      <c r="H81" s="20">
        <f t="shared" si="8"/>
        <v>0</v>
      </c>
    </row>
    <row r="82" spans="1:8" s="13" customFormat="1" ht="32.1" hidden="1" customHeight="1" x14ac:dyDescent="0.25">
      <c r="A82" s="6" t="s">
        <v>141</v>
      </c>
      <c r="B82" s="4" t="s">
        <v>28</v>
      </c>
      <c r="C82" s="18" t="s">
        <v>29</v>
      </c>
      <c r="D82" s="18" t="s">
        <v>4</v>
      </c>
      <c r="E82" s="3"/>
      <c r="F82" s="58">
        <v>0</v>
      </c>
      <c r="G82" s="19">
        <v>8.56</v>
      </c>
      <c r="H82" s="20">
        <f t="shared" si="8"/>
        <v>0</v>
      </c>
    </row>
    <row r="83" spans="1:8" s="13" customFormat="1" ht="32.1" hidden="1" customHeight="1" x14ac:dyDescent="0.25">
      <c r="A83" s="6" t="s">
        <v>142</v>
      </c>
      <c r="B83" s="4" t="s">
        <v>30</v>
      </c>
      <c r="C83" s="18" t="s">
        <v>31</v>
      </c>
      <c r="D83" s="18" t="s">
        <v>4</v>
      </c>
      <c r="E83" s="3"/>
      <c r="F83" s="58">
        <v>0</v>
      </c>
      <c r="G83" s="19">
        <v>6.59</v>
      </c>
      <c r="H83" s="20">
        <f t="shared" si="8"/>
        <v>0</v>
      </c>
    </row>
    <row r="84" spans="1:8" s="13" customFormat="1" ht="32.1" hidden="1" customHeight="1" x14ac:dyDescent="0.25">
      <c r="A84" s="6" t="s">
        <v>143</v>
      </c>
      <c r="B84" s="4" t="s">
        <v>32</v>
      </c>
      <c r="C84" s="18" t="s">
        <v>33</v>
      </c>
      <c r="D84" s="18" t="s">
        <v>4</v>
      </c>
      <c r="E84" s="3"/>
      <c r="F84" s="58">
        <v>0</v>
      </c>
      <c r="G84" s="19">
        <v>10.55</v>
      </c>
      <c r="H84" s="20">
        <f t="shared" si="8"/>
        <v>0</v>
      </c>
    </row>
    <row r="85" spans="1:8" s="13" customFormat="1" ht="32.1" hidden="1" customHeight="1" x14ac:dyDescent="0.25">
      <c r="A85" s="6" t="s">
        <v>144</v>
      </c>
      <c r="B85" s="4" t="s">
        <v>34</v>
      </c>
      <c r="C85" s="18" t="s">
        <v>35</v>
      </c>
      <c r="D85" s="18" t="s">
        <v>4</v>
      </c>
      <c r="E85" s="3"/>
      <c r="F85" s="58">
        <v>0</v>
      </c>
      <c r="G85" s="19">
        <v>97.8</v>
      </c>
      <c r="H85" s="20">
        <f t="shared" si="8"/>
        <v>0</v>
      </c>
    </row>
    <row r="86" spans="1:8" s="13" customFormat="1" ht="32.1" hidden="1" customHeight="1" x14ac:dyDescent="0.25">
      <c r="A86" s="6" t="s">
        <v>145</v>
      </c>
      <c r="B86" s="4" t="s">
        <v>36</v>
      </c>
      <c r="C86" s="18" t="s">
        <v>37</v>
      </c>
      <c r="D86" s="18" t="s">
        <v>3</v>
      </c>
      <c r="E86" s="3"/>
      <c r="F86" s="58">
        <v>0</v>
      </c>
      <c r="G86" s="19">
        <v>10.07</v>
      </c>
      <c r="H86" s="20">
        <f t="shared" si="8"/>
        <v>0</v>
      </c>
    </row>
    <row r="87" spans="1:8" s="13" customFormat="1" ht="32.1" hidden="1" customHeight="1" x14ac:dyDescent="0.25">
      <c r="A87" s="6" t="s">
        <v>146</v>
      </c>
      <c r="B87" s="4" t="s">
        <v>38</v>
      </c>
      <c r="C87" s="18" t="s">
        <v>39</v>
      </c>
      <c r="D87" s="18" t="s">
        <v>2</v>
      </c>
      <c r="E87" s="3"/>
      <c r="F87" s="58">
        <v>0</v>
      </c>
      <c r="G87" s="19">
        <v>7.4</v>
      </c>
      <c r="H87" s="20">
        <f t="shared" si="8"/>
        <v>0</v>
      </c>
    </row>
    <row r="88" spans="1:8" s="13" customFormat="1" ht="32.1" hidden="1" customHeight="1" x14ac:dyDescent="0.25">
      <c r="A88" s="6" t="s">
        <v>147</v>
      </c>
      <c r="B88" s="4" t="s">
        <v>40</v>
      </c>
      <c r="C88" s="18" t="s">
        <v>41</v>
      </c>
      <c r="D88" s="18" t="s">
        <v>1</v>
      </c>
      <c r="E88" s="3"/>
      <c r="F88" s="58">
        <v>0</v>
      </c>
      <c r="G88" s="19">
        <v>87.55</v>
      </c>
      <c r="H88" s="20">
        <f t="shared" si="8"/>
        <v>0</v>
      </c>
    </row>
    <row r="89" spans="1:8" s="13" customFormat="1" ht="32.1" hidden="1" customHeight="1" thickBot="1" x14ac:dyDescent="0.3">
      <c r="A89" s="6" t="s">
        <v>148</v>
      </c>
      <c r="B89" s="7" t="s">
        <v>12</v>
      </c>
      <c r="C89" s="21" t="s">
        <v>13</v>
      </c>
      <c r="D89" s="21" t="s">
        <v>2</v>
      </c>
      <c r="E89" s="46"/>
      <c r="F89" s="59">
        <v>0</v>
      </c>
      <c r="G89" s="22">
        <v>4.6500000000000004</v>
      </c>
      <c r="H89" s="23">
        <f t="shared" si="8"/>
        <v>0</v>
      </c>
    </row>
    <row r="90" spans="1:8" x14ac:dyDescent="0.25">
      <c r="A90" s="24"/>
      <c r="B90" s="25"/>
      <c r="C90" s="8"/>
      <c r="D90" s="26"/>
      <c r="E90" s="27"/>
      <c r="F90" s="41" t="s">
        <v>62</v>
      </c>
      <c r="G90" s="42"/>
      <c r="H90" s="28">
        <f>+H11+H26+H33+H35+H41+H56+H64+H67+H73</f>
        <v>32929.453999999998</v>
      </c>
    </row>
    <row r="91" spans="1:8" x14ac:dyDescent="0.25">
      <c r="A91" s="30"/>
      <c r="F91" s="43" t="s">
        <v>70</v>
      </c>
      <c r="G91" s="60">
        <v>0.25</v>
      </c>
      <c r="H91" s="34">
        <f>+TRUNC(G91*H90,2)</f>
        <v>8232.36</v>
      </c>
    </row>
    <row r="92" spans="1:8" ht="14.4" thickBot="1" x14ac:dyDescent="0.3">
      <c r="A92" s="39"/>
      <c r="B92" s="40"/>
      <c r="C92" s="40"/>
      <c r="D92" s="40"/>
      <c r="E92" s="40"/>
      <c r="F92" s="44" t="s">
        <v>60</v>
      </c>
      <c r="G92" s="45"/>
      <c r="H92" s="35">
        <f>H90+H91</f>
        <v>41161.813999999998</v>
      </c>
    </row>
    <row r="94" spans="1:8" x14ac:dyDescent="0.25">
      <c r="A94" s="47"/>
    </row>
    <row r="97" spans="3:3" x14ac:dyDescent="0.25">
      <c r="C97" s="69" t="s">
        <v>155</v>
      </c>
    </row>
    <row r="98" spans="3:3" x14ac:dyDescent="0.25">
      <c r="C98" s="69" t="s">
        <v>153</v>
      </c>
    </row>
    <row r="99" spans="3:3" x14ac:dyDescent="0.25">
      <c r="C99" s="69" t="s">
        <v>154</v>
      </c>
    </row>
  </sheetData>
  <mergeCells count="19">
    <mergeCell ref="G8:G9"/>
    <mergeCell ref="H8:H9"/>
    <mergeCell ref="A5:B5"/>
    <mergeCell ref="D5:H5"/>
    <mergeCell ref="A6:B6"/>
    <mergeCell ref="C6:H6"/>
    <mergeCell ref="A8:A9"/>
    <mergeCell ref="B8:B9"/>
    <mergeCell ref="C8:C9"/>
    <mergeCell ref="D8:D9"/>
    <mergeCell ref="E8:E9"/>
    <mergeCell ref="F8:F9"/>
    <mergeCell ref="A1:B3"/>
    <mergeCell ref="C1:H1"/>
    <mergeCell ref="C2:H2"/>
    <mergeCell ref="C3:H3"/>
    <mergeCell ref="A4:B4"/>
    <mergeCell ref="D4:E4"/>
    <mergeCell ref="F4:H4"/>
  </mergeCells>
  <conditionalFormatting sqref="F15 F45:F55 F93:F291">
    <cfRule type="containsText" dxfId="71" priority="61" operator="containsText" text=".">
      <formula>NOT(ISERROR(SEARCH(".",F15)))</formula>
    </cfRule>
  </conditionalFormatting>
  <conditionalFormatting sqref="A11 A45:A55 A74:A331">
    <cfRule type="containsText" dxfId="70" priority="60" operator="containsText" text=",">
      <formula>NOT(ISERROR(SEARCH(",",A11)))</formula>
    </cfRule>
  </conditionalFormatting>
  <conditionalFormatting sqref="F41">
    <cfRule type="containsText" dxfId="69" priority="59" operator="containsText" text=".">
      <formula>NOT(ISERROR(SEARCH(".",F41)))</formula>
    </cfRule>
  </conditionalFormatting>
  <conditionalFormatting sqref="F11">
    <cfRule type="containsText" dxfId="68" priority="57" operator="containsText" text=".">
      <formula>NOT(ISERROR(SEARCH(".",F11)))</formula>
    </cfRule>
  </conditionalFormatting>
  <conditionalFormatting sqref="A41">
    <cfRule type="containsText" dxfId="67" priority="58" operator="containsText" text=",">
      <formula>NOT(ISERROR(SEARCH(",",A41)))</formula>
    </cfRule>
  </conditionalFormatting>
  <conditionalFormatting sqref="E42 E44">
    <cfRule type="containsText" dxfId="66" priority="56" operator="containsText" text=".">
      <formula>NOT(ISERROR(SEARCH(".",E42)))</formula>
    </cfRule>
  </conditionalFormatting>
  <conditionalFormatting sqref="F73">
    <cfRule type="containsText" dxfId="65" priority="52" operator="containsText" text=".">
      <formula>NOT(ISERROR(SEARCH(".",F73)))</formula>
    </cfRule>
  </conditionalFormatting>
  <conditionalFormatting sqref="F42 F44">
    <cfRule type="containsText" dxfId="64" priority="54" operator="containsText" text=".">
      <formula>NOT(ISERROR(SEARCH(".",F42)))</formula>
    </cfRule>
  </conditionalFormatting>
  <conditionalFormatting sqref="A42 A44">
    <cfRule type="containsText" dxfId="63" priority="55" operator="containsText" text=",">
      <formula>NOT(ISERROR(SEARCH(",",A42)))</formula>
    </cfRule>
  </conditionalFormatting>
  <conditionalFormatting sqref="A34">
    <cfRule type="containsText" dxfId="62" priority="53" operator="containsText" text=",">
      <formula>NOT(ISERROR(SEARCH(",",A34)))</formula>
    </cfRule>
  </conditionalFormatting>
  <conditionalFormatting sqref="F34 F32">
    <cfRule type="containsText" dxfId="61" priority="47" operator="containsText" text=".">
      <formula>NOT(ISERROR(SEARCH(".",F32)))</formula>
    </cfRule>
  </conditionalFormatting>
  <conditionalFormatting sqref="A73">
    <cfRule type="containsText" dxfId="60" priority="51" operator="containsText" text=",">
      <formula>NOT(ISERROR(SEARCH(",",A73)))</formula>
    </cfRule>
  </conditionalFormatting>
  <conditionalFormatting sqref="A12 A14">
    <cfRule type="containsText" dxfId="59" priority="49" operator="containsText" text=",">
      <formula>NOT(ISERROR(SEARCH(",",A12)))</formula>
    </cfRule>
  </conditionalFormatting>
  <conditionalFormatting sqref="E12 E14">
    <cfRule type="containsText" dxfId="58" priority="50" operator="containsText" text=".">
      <formula>NOT(ISERROR(SEARCH(".",E12)))</formula>
    </cfRule>
  </conditionalFormatting>
  <conditionalFormatting sqref="A33">
    <cfRule type="containsText" dxfId="57" priority="43" operator="containsText" text=",">
      <formula>NOT(ISERROR(SEARCH(",",A33)))</formula>
    </cfRule>
  </conditionalFormatting>
  <conditionalFormatting sqref="F12 F14">
    <cfRule type="containsText" dxfId="56" priority="48" operator="containsText" text=".">
      <formula>NOT(ISERROR(SEARCH(".",F12)))</formula>
    </cfRule>
  </conditionalFormatting>
  <conditionalFormatting sqref="F33">
    <cfRule type="containsText" dxfId="55" priority="44" operator="containsText" text=".">
      <formula>NOT(ISERROR(SEARCH(".",F33)))</formula>
    </cfRule>
  </conditionalFormatting>
  <conditionalFormatting sqref="A26">
    <cfRule type="containsText" dxfId="54" priority="42" operator="containsText" text=",">
      <formula>NOT(ISERROR(SEARCH(",",A26)))</formula>
    </cfRule>
  </conditionalFormatting>
  <conditionalFormatting sqref="F26">
    <cfRule type="containsText" dxfId="53" priority="41" operator="containsText" text=".">
      <formula>NOT(ISERROR(SEARCH(".",F26)))</formula>
    </cfRule>
  </conditionalFormatting>
  <conditionalFormatting sqref="F45:F55">
    <cfRule type="containsText" dxfId="52" priority="40" operator="containsText" text=".">
      <formula>NOT(ISERROR(SEARCH(".",F45)))</formula>
    </cfRule>
  </conditionalFormatting>
  <conditionalFormatting sqref="A15:A25">
    <cfRule type="containsText" dxfId="51" priority="39" operator="containsText" text=",">
      <formula>NOT(ISERROR(SEARCH(",",A15)))</formula>
    </cfRule>
  </conditionalFormatting>
  <conditionalFormatting sqref="A27:A32">
    <cfRule type="containsText" dxfId="50" priority="38" operator="containsText" text=",">
      <formula>NOT(ISERROR(SEARCH(",",A27)))</formula>
    </cfRule>
  </conditionalFormatting>
  <conditionalFormatting sqref="F35">
    <cfRule type="containsText" dxfId="49" priority="35" operator="containsText" text=".">
      <formula>NOT(ISERROR(SEARCH(".",F35)))</formula>
    </cfRule>
  </conditionalFormatting>
  <conditionalFormatting sqref="A35">
    <cfRule type="containsText" dxfId="48" priority="34" operator="containsText" text=",">
      <formula>NOT(ISERROR(SEARCH(",",A35)))</formula>
    </cfRule>
  </conditionalFormatting>
  <conditionalFormatting sqref="F36:F39">
    <cfRule type="containsText" dxfId="47" priority="32" operator="containsText" text=".">
      <formula>NOT(ISERROR(SEARCH(".",F36)))</formula>
    </cfRule>
  </conditionalFormatting>
  <conditionalFormatting sqref="A36:A39">
    <cfRule type="containsText" dxfId="46" priority="33" operator="containsText" text=",">
      <formula>NOT(ISERROR(SEARCH(",",A36)))</formula>
    </cfRule>
  </conditionalFormatting>
  <conditionalFormatting sqref="F27:F31">
    <cfRule type="containsText" dxfId="45" priority="31" operator="containsText" text=".">
      <formula>NOT(ISERROR(SEARCH(".",F27)))</formula>
    </cfRule>
  </conditionalFormatting>
  <conditionalFormatting sqref="A52">
    <cfRule type="containsText" dxfId="44" priority="30" operator="containsText" text=",">
      <formula>NOT(ISERROR(SEARCH(",",A52)))</formula>
    </cfRule>
  </conditionalFormatting>
  <conditionalFormatting sqref="E43">
    <cfRule type="containsText" dxfId="43" priority="29" operator="containsText" text=".">
      <formula>NOT(ISERROR(SEARCH(".",E43)))</formula>
    </cfRule>
  </conditionalFormatting>
  <conditionalFormatting sqref="A67">
    <cfRule type="containsText" dxfId="42" priority="17" operator="containsText" text=",">
      <formula>NOT(ISERROR(SEARCH(",",A67)))</formula>
    </cfRule>
  </conditionalFormatting>
  <conditionalFormatting sqref="F43">
    <cfRule type="containsText" dxfId="41" priority="27" operator="containsText" text=".">
      <formula>NOT(ISERROR(SEARCH(".",F43)))</formula>
    </cfRule>
  </conditionalFormatting>
  <conditionalFormatting sqref="A43">
    <cfRule type="containsText" dxfId="40" priority="28" operator="containsText" text=",">
      <formula>NOT(ISERROR(SEARCH(",",A43)))</formula>
    </cfRule>
  </conditionalFormatting>
  <conditionalFormatting sqref="F66">
    <cfRule type="containsText" dxfId="39" priority="26" operator="containsText" text=".">
      <formula>NOT(ISERROR(SEARCH(".",F66)))</formula>
    </cfRule>
  </conditionalFormatting>
  <conditionalFormatting sqref="A66">
    <cfRule type="containsText" dxfId="38" priority="25" operator="containsText" text=",">
      <formula>NOT(ISERROR(SEARCH(",",A66)))</formula>
    </cfRule>
  </conditionalFormatting>
  <conditionalFormatting sqref="A65">
    <cfRule type="containsText" dxfId="37" priority="24" operator="containsText" text=",">
      <formula>NOT(ISERROR(SEARCH(",",A65)))</formula>
    </cfRule>
  </conditionalFormatting>
  <conditionalFormatting sqref="F65">
    <cfRule type="containsText" dxfId="36" priority="23" operator="containsText" text=".">
      <formula>NOT(ISERROR(SEARCH(".",F65)))</formula>
    </cfRule>
  </conditionalFormatting>
  <conditionalFormatting sqref="A64">
    <cfRule type="containsText" dxfId="35" priority="21" operator="containsText" text=",">
      <formula>NOT(ISERROR(SEARCH(",",A64)))</formula>
    </cfRule>
  </conditionalFormatting>
  <conditionalFormatting sqref="F64">
    <cfRule type="containsText" dxfId="34" priority="22" operator="containsText" text=".">
      <formula>NOT(ISERROR(SEARCH(".",F64)))</formula>
    </cfRule>
  </conditionalFormatting>
  <conditionalFormatting sqref="F67">
    <cfRule type="containsText" dxfId="33" priority="18" operator="containsText" text=".">
      <formula>NOT(ISERROR(SEARCH(".",F67)))</formula>
    </cfRule>
  </conditionalFormatting>
  <conditionalFormatting sqref="A72">
    <cfRule type="containsText" dxfId="32" priority="20" operator="containsText" text=",">
      <formula>NOT(ISERROR(SEARCH(",",A72)))</formula>
    </cfRule>
  </conditionalFormatting>
  <conditionalFormatting sqref="F72">
    <cfRule type="containsText" dxfId="31" priority="19" operator="containsText" text=".">
      <formula>NOT(ISERROR(SEARCH(".",F72)))</formula>
    </cfRule>
  </conditionalFormatting>
  <conditionalFormatting sqref="F68:F71">
    <cfRule type="containsText" dxfId="30" priority="15" operator="containsText" text=".">
      <formula>NOT(ISERROR(SEARCH(".",F68)))</formula>
    </cfRule>
  </conditionalFormatting>
  <conditionalFormatting sqref="A68:A71">
    <cfRule type="containsText" dxfId="29" priority="16" operator="containsText" text=",">
      <formula>NOT(ISERROR(SEARCH(",",A68)))</formula>
    </cfRule>
  </conditionalFormatting>
  <conditionalFormatting sqref="A63">
    <cfRule type="containsText" dxfId="28" priority="14" operator="containsText" text=",">
      <formula>NOT(ISERROR(SEARCH(",",A63)))</formula>
    </cfRule>
  </conditionalFormatting>
  <conditionalFormatting sqref="F62:F63">
    <cfRule type="containsText" dxfId="27" priority="13" operator="containsText" text=".">
      <formula>NOT(ISERROR(SEARCH(".",F62)))</formula>
    </cfRule>
  </conditionalFormatting>
  <conditionalFormatting sqref="A56">
    <cfRule type="containsText" dxfId="26" priority="12" operator="containsText" text=",">
      <formula>NOT(ISERROR(SEARCH(",",A56)))</formula>
    </cfRule>
  </conditionalFormatting>
  <conditionalFormatting sqref="F56">
    <cfRule type="containsText" dxfId="25" priority="11" operator="containsText" text=".">
      <formula>NOT(ISERROR(SEARCH(".",F56)))</formula>
    </cfRule>
  </conditionalFormatting>
  <conditionalFormatting sqref="A57:A62">
    <cfRule type="containsText" dxfId="24" priority="10" operator="containsText" text=",">
      <formula>NOT(ISERROR(SEARCH(",",A57)))</formula>
    </cfRule>
  </conditionalFormatting>
  <conditionalFormatting sqref="F57:F61">
    <cfRule type="containsText" dxfId="23" priority="9" operator="containsText" text=".">
      <formula>NOT(ISERROR(SEARCH(".",F57)))</formula>
    </cfRule>
  </conditionalFormatting>
  <conditionalFormatting sqref="A10">
    <cfRule type="containsText" dxfId="22" priority="8" operator="containsText" text=",">
      <formula>NOT(ISERROR(SEARCH(",",A10)))</formula>
    </cfRule>
  </conditionalFormatting>
  <conditionalFormatting sqref="F10">
    <cfRule type="containsText" dxfId="21" priority="7" operator="containsText" text=".">
      <formula>NOT(ISERROR(SEARCH(".",F10)))</formula>
    </cfRule>
  </conditionalFormatting>
  <conditionalFormatting sqref="A40">
    <cfRule type="containsText" dxfId="20" priority="6" operator="containsText" text=",">
      <formula>NOT(ISERROR(SEARCH(",",A40)))</formula>
    </cfRule>
  </conditionalFormatting>
  <conditionalFormatting sqref="F40">
    <cfRule type="containsText" dxfId="19" priority="5" operator="containsText" text=".">
      <formula>NOT(ISERROR(SEARCH(".",F40)))</formula>
    </cfRule>
  </conditionalFormatting>
  <conditionalFormatting sqref="F16:F25">
    <cfRule type="containsText" dxfId="18" priority="4" operator="containsText" text=".">
      <formula>NOT(ISERROR(SEARCH(".",F16)))</formula>
    </cfRule>
  </conditionalFormatting>
  <conditionalFormatting sqref="A13">
    <cfRule type="containsText" dxfId="17" priority="2" operator="containsText" text=",">
      <formula>NOT(ISERROR(SEARCH(",",A13)))</formula>
    </cfRule>
  </conditionalFormatting>
  <conditionalFormatting sqref="E13">
    <cfRule type="containsText" dxfId="16" priority="3" operator="containsText" text=".">
      <formula>NOT(ISERROR(SEARCH(".",E13)))</formula>
    </cfRule>
  </conditionalFormatting>
  <conditionalFormatting sqref="F13">
    <cfRule type="containsText" dxfId="15" priority="1" operator="containsText" text=".">
      <formula>NOT(ISERROR(SEARCH(".",F13)))</formula>
    </cfRule>
  </conditionalFormatting>
  <pageMargins left="0.31496062992125984" right="0.31496062992125984" top="0.39370078740157483" bottom="0.19685039370078741" header="0.31496062992125984" footer="0.31496062992125984"/>
  <pageSetup paperSize="9" scale="75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J34"/>
  <sheetViews>
    <sheetView tabSelected="1" topLeftCell="A10" workbookViewId="0">
      <selection activeCell="J22" sqref="J22"/>
    </sheetView>
  </sheetViews>
  <sheetFormatPr defaultRowHeight="13.2" x14ac:dyDescent="0.25"/>
  <cols>
    <col min="1" max="1" width="26.5546875" bestFit="1" customWidth="1"/>
    <col min="2" max="2" width="8.88671875" hidden="1" customWidth="1"/>
    <col min="3" max="3" width="60.88671875" bestFit="1" customWidth="1"/>
    <col min="4" max="4" width="12.6640625" style="112" bestFit="1" customWidth="1"/>
    <col min="5" max="5" width="11.44140625" style="112" bestFit="1" customWidth="1"/>
    <col min="6" max="6" width="19" bestFit="1" customWidth="1"/>
    <col min="7" max="7" width="14.33203125" style="113" bestFit="1" customWidth="1"/>
  </cols>
  <sheetData>
    <row r="1" spans="1:7" s="9" customFormat="1" ht="32.25" customHeight="1" x14ac:dyDescent="0.25">
      <c r="A1" s="160"/>
      <c r="B1" s="160"/>
      <c r="C1" s="161" t="s">
        <v>149</v>
      </c>
      <c r="D1" s="161"/>
      <c r="E1" s="161"/>
      <c r="F1" s="161"/>
      <c r="G1" s="161"/>
    </row>
    <row r="2" spans="1:7" s="12" customFormat="1" ht="23.25" customHeight="1" x14ac:dyDescent="0.25">
      <c r="A2" s="160"/>
      <c r="B2" s="160"/>
      <c r="C2" s="162" t="s">
        <v>150</v>
      </c>
      <c r="D2" s="162"/>
      <c r="E2" s="162"/>
      <c r="F2" s="162"/>
      <c r="G2" s="162"/>
    </row>
    <row r="3" spans="1:7" s="12" customFormat="1" ht="24.75" customHeight="1" x14ac:dyDescent="0.25">
      <c r="A3" s="160"/>
      <c r="B3" s="160"/>
      <c r="C3" s="163" t="s">
        <v>178</v>
      </c>
      <c r="D3" s="163"/>
      <c r="E3" s="163"/>
      <c r="F3" s="163"/>
      <c r="G3" s="163"/>
    </row>
    <row r="4" spans="1:7" x14ac:dyDescent="0.25">
      <c r="A4" s="76" t="s">
        <v>63</v>
      </c>
      <c r="B4" s="77"/>
      <c r="C4" s="70" t="str">
        <f>+'[2]ARIADNE G.'!C7</f>
        <v>CALÇADAS ACESSÍVEIS</v>
      </c>
      <c r="D4" s="78" t="s">
        <v>64</v>
      </c>
      <c r="E4" s="78"/>
      <c r="F4" s="171" t="str">
        <f>+'[2]ARIADNE G.'!F7</f>
        <v>PEDRO DE TOLEDO</v>
      </c>
      <c r="G4" s="172"/>
    </row>
    <row r="5" spans="1:7" x14ac:dyDescent="0.25">
      <c r="A5" s="76" t="s">
        <v>65</v>
      </c>
      <c r="B5" s="77"/>
      <c r="C5" s="70">
        <f>+'[2]ARIADNE G.'!C8</f>
        <v>33816</v>
      </c>
      <c r="D5" s="78"/>
      <c r="E5" s="78"/>
      <c r="F5" s="79"/>
      <c r="G5" s="80"/>
    </row>
    <row r="6" spans="1:7" x14ac:dyDescent="0.25">
      <c r="A6" s="76" t="s">
        <v>67</v>
      </c>
      <c r="B6" s="77"/>
      <c r="C6" s="70" t="s">
        <v>168</v>
      </c>
      <c r="D6" s="78"/>
      <c r="E6" s="78"/>
      <c r="F6" s="79"/>
      <c r="G6" s="80"/>
    </row>
    <row r="7" spans="1:7" x14ac:dyDescent="0.25">
      <c r="A7" s="81" t="s">
        <v>169</v>
      </c>
      <c r="B7" s="82"/>
      <c r="C7" s="83"/>
      <c r="D7" s="84" t="s">
        <v>61</v>
      </c>
      <c r="E7" s="85">
        <f>+'[2]ARIADNE G.'!E10</f>
        <v>25</v>
      </c>
      <c r="F7" s="86" t="s">
        <v>66</v>
      </c>
      <c r="G7" s="87"/>
    </row>
    <row r="8" spans="1:7" x14ac:dyDescent="0.25">
      <c r="A8" s="88"/>
      <c r="B8" s="89"/>
      <c r="C8" s="90"/>
      <c r="D8" s="91"/>
      <c r="E8" s="92"/>
      <c r="F8" s="93"/>
      <c r="G8" s="94"/>
    </row>
    <row r="9" spans="1:7" x14ac:dyDescent="0.25">
      <c r="A9" s="165" t="s">
        <v>170</v>
      </c>
      <c r="B9" s="168" t="s">
        <v>171</v>
      </c>
      <c r="C9" s="166" t="s">
        <v>7</v>
      </c>
      <c r="D9" s="165" t="s">
        <v>172</v>
      </c>
      <c r="E9" s="169" t="s">
        <v>173</v>
      </c>
      <c r="F9" s="164" t="s">
        <v>174</v>
      </c>
      <c r="G9" s="167" t="s">
        <v>11</v>
      </c>
    </row>
    <row r="10" spans="1:7" x14ac:dyDescent="0.25">
      <c r="A10" s="165"/>
      <c r="B10" s="168"/>
      <c r="C10" s="166"/>
      <c r="D10" s="165"/>
      <c r="E10" s="170"/>
      <c r="F10" s="164"/>
      <c r="G10" s="167"/>
    </row>
    <row r="11" spans="1:7" x14ac:dyDescent="0.25">
      <c r="A11" s="95"/>
      <c r="B11" s="96"/>
      <c r="C11" s="83" t="str">
        <f>IF(ISBLANK(B11)," ",(VLOOKUP(B11,#REF!,2,0)))</f>
        <v xml:space="preserve"> </v>
      </c>
      <c r="D11" s="97" t="str">
        <f>IF(ISBLANK(B11)," ",(VLOOKUP(B11,#REF!,3,0)))</f>
        <v xml:space="preserve"> </v>
      </c>
      <c r="E11" s="98"/>
      <c r="F11" s="99" t="str">
        <f>IF(ISBLANK(B11)," ",(VLOOKUP(B11,#REF!,4,0)))</f>
        <v xml:space="preserve"> </v>
      </c>
      <c r="G11" s="100" t="str">
        <f>IF(ISBLANK(B11)," ",E11*F11)</f>
        <v xml:space="preserve"> </v>
      </c>
    </row>
    <row r="12" spans="1:7" ht="26.4" x14ac:dyDescent="0.25">
      <c r="A12" s="95" t="s">
        <v>89</v>
      </c>
      <c r="B12" s="96"/>
      <c r="C12" s="83" t="str">
        <f>VLOOKUP($A12,'[2]ARIADNE G.'!$A:$H,3,0)</f>
        <v>CALÇADAS ACESSÍVEIS COM LARGURA INFERIOR A 2,50M -DETALHE 1/2</v>
      </c>
      <c r="D12" s="97" t="str">
        <f>VLOOKUP($A12,'[2]ARIADNE G.'!$A:$H,4,0)</f>
        <v xml:space="preserve"> </v>
      </c>
      <c r="E12" s="98">
        <f>VLOOKUP($A12,'[2]ARIADNE G.'!$A:$H,6,0)</f>
        <v>0</v>
      </c>
      <c r="F12" s="99"/>
      <c r="G12" s="100">
        <f>VLOOKUP($A12,'[2]ARIADNE G.'!$A:$H,8,0)</f>
        <v>0</v>
      </c>
    </row>
    <row r="13" spans="1:7" x14ac:dyDescent="0.25">
      <c r="A13" s="95" t="s">
        <v>92</v>
      </c>
      <c r="B13" s="96"/>
      <c r="C13" s="83" t="str">
        <f>VLOOKUP($A13,'[2]ARIADNE G.'!$A:$H,3,0)</f>
        <v>RAMPA -DETALHE 1/2</v>
      </c>
      <c r="D13" s="97" t="str">
        <f>VLOOKUP($A13,'[2]ARIADNE G.'!$A:$H,4,0)</f>
        <v xml:space="preserve">UN </v>
      </c>
      <c r="E13" s="98">
        <f>VLOOKUP($A13,'[2]ARIADNE G.'!$A:$H,6,0)</f>
        <v>0</v>
      </c>
      <c r="F13" s="99"/>
      <c r="G13" s="100">
        <f>VLOOKUP($A13,'[2]ARIADNE G.'!$A:$H,8,0)</f>
        <v>0</v>
      </c>
    </row>
    <row r="14" spans="1:7" x14ac:dyDescent="0.25">
      <c r="A14" s="95" t="s">
        <v>93</v>
      </c>
      <c r="B14" s="96"/>
      <c r="C14" s="83" t="str">
        <f>VLOOKUP($A14,'[2]ARIADNE G.'!$A:$H,3,0)</f>
        <v>CALÇADA - DETALHE 1/2</v>
      </c>
      <c r="D14" s="97" t="str">
        <f>VLOOKUP($A14,'[2]ARIADNE G.'!$A:$H,4,0)</f>
        <v>M2</v>
      </c>
      <c r="E14" s="98">
        <f>VLOOKUP($A14,'[2]ARIADNE G.'!$A:$H,6,0)</f>
        <v>0</v>
      </c>
      <c r="F14" s="99"/>
      <c r="G14" s="100">
        <f>VLOOKUP($A14,'[2]ARIADNE G.'!$A:$H,8,0)</f>
        <v>0</v>
      </c>
    </row>
    <row r="15" spans="1:7" x14ac:dyDescent="0.25">
      <c r="A15" s="95" t="s">
        <v>100</v>
      </c>
      <c r="B15" s="96"/>
      <c r="C15" s="83" t="str">
        <f>VLOOKUP($A15,'[2]ARIADNE G.'!$A:$H,3,0)</f>
        <v>PISO PODOTÁTIL - DETALHE 1/2</v>
      </c>
      <c r="D15" s="97" t="str">
        <f>VLOOKUP($A15,'[2]ARIADNE G.'!$A:$H,4,0)</f>
        <v>M</v>
      </c>
      <c r="E15" s="98">
        <f>VLOOKUP($A15,'[2]ARIADNE G.'!$A:$H,6,0)</f>
        <v>0</v>
      </c>
      <c r="F15" s="99"/>
      <c r="G15" s="100">
        <f>VLOOKUP($A15,'[2]ARIADNE G.'!$A:$H,8,0)</f>
        <v>0</v>
      </c>
    </row>
    <row r="16" spans="1:7" x14ac:dyDescent="0.25">
      <c r="A16" s="95" t="s">
        <v>102</v>
      </c>
      <c r="B16" s="96"/>
      <c r="C16" s="83" t="str">
        <f>VLOOKUP($A16,'[2]ARIADNE G.'!$A:$H,3,0)</f>
        <v>PISO PODOTÁTIL SOBRE CONCRETO EXISTENTE - DETALHE 1/2</v>
      </c>
      <c r="D16" s="97" t="str">
        <f>VLOOKUP($A16,'[2]ARIADNE G.'!$A:$H,4,0)</f>
        <v>M</v>
      </c>
      <c r="E16" s="98">
        <f>VLOOKUP($A16,'[2]ARIADNE G.'!$A:$H,6,0)</f>
        <v>0</v>
      </c>
      <c r="F16" s="99"/>
      <c r="G16" s="100">
        <f>VLOOKUP($A16,'[2]ARIADNE G.'!$A:$H,8,0)</f>
        <v>0</v>
      </c>
    </row>
    <row r="17" spans="1:10" x14ac:dyDescent="0.25">
      <c r="A17" s="95"/>
      <c r="B17" s="96"/>
      <c r="C17" s="83"/>
      <c r="D17" s="97"/>
      <c r="E17" s="98"/>
      <c r="F17" s="99"/>
      <c r="G17" s="100"/>
    </row>
    <row r="18" spans="1:10" ht="26.4" x14ac:dyDescent="0.25">
      <c r="A18" s="95" t="s">
        <v>90</v>
      </c>
      <c r="B18" s="96"/>
      <c r="C18" s="83" t="str">
        <f>VLOOKUP($A18,'[2]ARIADNE G.'!$A:$H,3,0)</f>
        <v>CALÇADAS ACESSÍVEIS COM LARGURA SUPERIOR A 2,50M - DETALHE 3/4</v>
      </c>
      <c r="D18" s="97" t="str">
        <f>VLOOKUP($A18,'[2]ARIADNE G.'!$A:$H,4,0)</f>
        <v xml:space="preserve"> </v>
      </c>
      <c r="E18" s="98">
        <f>VLOOKUP($A18,'[2]ARIADNE G.'!$A:$H,6,0)</f>
        <v>0</v>
      </c>
      <c r="F18" s="99"/>
      <c r="G18" s="100">
        <f>VLOOKUP($A18,'[2]ARIADNE G.'!$A:$H,8,0)</f>
        <v>0</v>
      </c>
    </row>
    <row r="19" spans="1:10" x14ac:dyDescent="0.25">
      <c r="A19" s="95" t="s">
        <v>107</v>
      </c>
      <c r="B19" s="96"/>
      <c r="C19" s="83" t="str">
        <f>VLOOKUP($A19,'[2]ARIADNE G.'!$A:$H,3,0)</f>
        <v>RAMPA -DETALHE 3/4</v>
      </c>
      <c r="D19" s="97" t="str">
        <f>VLOOKUP($A19,'[2]ARIADNE G.'!$A:$H,4,0)</f>
        <v xml:space="preserve">UN </v>
      </c>
      <c r="E19" s="98">
        <f>'[2]ARIADNE G.'!F49+'[2]GUIDO M.'!F49+'[2]AMERICO N.'!F49+'[2]9 ABRIL'!F49+'[2]JAIRO C. M.'!F49+'[2]GABRIEL B'!F49+'[2]RAPHAEL C'!F49+'[2]DIONÍSIO S'!F49</f>
        <v>31</v>
      </c>
      <c r="F19" s="99"/>
      <c r="G19" s="100">
        <v>25925.89</v>
      </c>
    </row>
    <row r="20" spans="1:10" x14ac:dyDescent="0.25">
      <c r="A20" s="95" t="s">
        <v>119</v>
      </c>
      <c r="B20" s="96"/>
      <c r="C20" s="83" t="str">
        <f>VLOOKUP($A20,'[2]ARIADNE G.'!$A:$H,3,0)</f>
        <v>CALÇADA - DETALHE 3/4</v>
      </c>
      <c r="D20" s="97" t="str">
        <f>VLOOKUP($A20,'[2]ARIADNE G.'!$A:$H,4,0)</f>
        <v>M2</v>
      </c>
      <c r="E20" s="98">
        <f>'[2]ARIADNE G.'!F65+'[2]GUIDO M.'!F65+'[2]AMERICO N.'!F65+'[2]9 ABRIL'!F65+'[2]JAIRO C. M.'!F65+'[2]GABRIEL B'!F65+'[2]RAPHAEL C'!F65+'[2]DIONÍSIO S'!F65</f>
        <v>1095.3</v>
      </c>
      <c r="F20" s="99"/>
      <c r="G20" s="100">
        <v>133698.76999999999</v>
      </c>
    </row>
    <row r="21" spans="1:10" x14ac:dyDescent="0.25">
      <c r="A21" s="95" t="s">
        <v>126</v>
      </c>
      <c r="B21" s="96"/>
      <c r="C21" s="83" t="str">
        <f>VLOOKUP($A21,'[2]ARIADNE G.'!$A:$H,3,0)</f>
        <v>PISO PODOTÁTIL 30x30cm - DETALHE 3/4</v>
      </c>
      <c r="D21" s="97" t="str">
        <f>VLOOKUP($A21,'[2]ARIADNE G.'!$A:$H,4,0)</f>
        <v>M</v>
      </c>
      <c r="E21" s="98">
        <v>550</v>
      </c>
      <c r="F21" s="99"/>
      <c r="G21" s="100">
        <v>29277.61</v>
      </c>
    </row>
    <row r="22" spans="1:10" ht="26.4" x14ac:dyDescent="0.25">
      <c r="A22" s="95" t="s">
        <v>128</v>
      </c>
      <c r="B22" s="96"/>
      <c r="C22" s="83" t="str">
        <f>VLOOKUP($A22,'[2]ARIADNE G.'!$A:$H,3,0)</f>
        <v>PISO PODOTÁTIL 30x30cm SOBRE CONCRETO EXISTENTE - DETALHE 3/4</v>
      </c>
      <c r="D22" s="97" t="str">
        <f>VLOOKUP($A22,'[2]ARIADNE G.'!$A:$H,4,0)</f>
        <v>M</v>
      </c>
      <c r="E22" s="98">
        <f>'[2]GABRIEL B'!F76</f>
        <v>54</v>
      </c>
      <c r="F22" s="99"/>
      <c r="G22" s="100">
        <f>'[2]GABRIEL B'!H76</f>
        <v>3766.6457999999998</v>
      </c>
    </row>
    <row r="23" spans="1:10" x14ac:dyDescent="0.25">
      <c r="A23" s="95"/>
      <c r="B23" s="96"/>
      <c r="C23" s="83"/>
      <c r="D23" s="97"/>
      <c r="E23" s="98"/>
      <c r="F23" s="99"/>
      <c r="G23" s="100"/>
    </row>
    <row r="24" spans="1:10" x14ac:dyDescent="0.25">
      <c r="A24" s="95" t="s">
        <v>91</v>
      </c>
      <c r="B24" s="96"/>
      <c r="C24" s="83" t="str">
        <f>VLOOKUP($A24,'[2]ARIADNE G.'!$A:$H,3,0)</f>
        <v>DEMOLIÇÃO/RETIRADA - AFERIR NO LOCAL</v>
      </c>
      <c r="D24" s="97">
        <f>VLOOKUP($A24,'[2]ARIADNE G.'!$A:$H,4,0)</f>
        <v>0</v>
      </c>
      <c r="E24" s="98">
        <f>VLOOKUP($A24,'[2]ARIADNE G.'!$A:$H,6,0)</f>
        <v>0</v>
      </c>
      <c r="F24" s="99"/>
      <c r="G24" s="100">
        <f>VLOOKUP($A24,'[2]ARIADNE G.'!$A:$H,8,0)</f>
        <v>0</v>
      </c>
    </row>
    <row r="25" spans="1:10" x14ac:dyDescent="0.25">
      <c r="A25" s="95"/>
      <c r="B25" s="96"/>
      <c r="C25" s="83"/>
      <c r="D25" s="97"/>
      <c r="E25" s="98"/>
      <c r="F25" s="99"/>
      <c r="G25" s="100"/>
    </row>
    <row r="26" spans="1:10" x14ac:dyDescent="0.25">
      <c r="A26" s="95" t="s">
        <v>157</v>
      </c>
      <c r="B26" s="96" t="s">
        <v>175</v>
      </c>
      <c r="C26" s="83" t="s">
        <v>176</v>
      </c>
      <c r="D26" s="97" t="s">
        <v>4</v>
      </c>
      <c r="E26" s="98">
        <v>6</v>
      </c>
      <c r="F26" s="99">
        <v>643.83000000000004</v>
      </c>
      <c r="G26" s="100">
        <f>IF(ISBLANK(B26)," ",E26*F26)</f>
        <v>3862.9800000000005</v>
      </c>
    </row>
    <row r="27" spans="1:10" x14ac:dyDescent="0.25">
      <c r="A27" s="83"/>
      <c r="B27" s="83"/>
      <c r="C27" s="83" t="str">
        <f>IF(ISBLANK(B27)," ",(VLOOKUP(B27,#REF!,2,0)))</f>
        <v xml:space="preserve"> </v>
      </c>
      <c r="D27" s="97" t="str">
        <f>IF(ISBLANK(B27)," ",(VLOOKUP(B27,#REF!,3,0)))</f>
        <v xml:space="preserve"> </v>
      </c>
      <c r="E27" s="98"/>
      <c r="F27" s="99" t="str">
        <f>IF(ISBLANK(B27)," ",(VLOOKUP(B27,#REF!,4,0)))</f>
        <v xml:space="preserve"> </v>
      </c>
      <c r="G27" s="100" t="str">
        <f>IF(ISBLANK(B27)," ",E27*F27)</f>
        <v xml:space="preserve"> </v>
      </c>
    </row>
    <row r="28" spans="1:10" x14ac:dyDescent="0.25">
      <c r="A28" s="101"/>
      <c r="B28" s="101"/>
      <c r="C28" s="101"/>
      <c r="D28" s="75"/>
      <c r="E28" s="102"/>
      <c r="F28" s="103"/>
      <c r="G28" s="104"/>
      <c r="H28" s="105"/>
      <c r="I28" s="105"/>
      <c r="J28" s="105"/>
    </row>
    <row r="29" spans="1:10" x14ac:dyDescent="0.25">
      <c r="A29" s="9"/>
      <c r="B29" s="106"/>
      <c r="C29" s="107"/>
      <c r="D29" s="10"/>
      <c r="E29" s="92" t="s">
        <v>62</v>
      </c>
      <c r="F29" s="108"/>
      <c r="G29" s="94">
        <f>SUM(G11:G26)</f>
        <v>196531.89579999997</v>
      </c>
    </row>
    <row r="30" spans="1:10" x14ac:dyDescent="0.25">
      <c r="A30" s="9"/>
      <c r="B30" s="106"/>
      <c r="C30" s="109"/>
      <c r="D30" s="10"/>
      <c r="E30" s="92" t="s">
        <v>70</v>
      </c>
      <c r="F30" s="110">
        <f>+'[2]ARIADNE G.'!G100</f>
        <v>0.25</v>
      </c>
      <c r="G30" s="94">
        <f>G29*25%</f>
        <v>49132.973949999992</v>
      </c>
    </row>
    <row r="31" spans="1:10" x14ac:dyDescent="0.25">
      <c r="A31" s="9"/>
      <c r="B31" s="106"/>
      <c r="C31" s="109"/>
      <c r="D31" s="10"/>
      <c r="E31" s="92" t="s">
        <v>60</v>
      </c>
      <c r="F31" s="108"/>
      <c r="G31" s="94">
        <f>+G29+G30</f>
        <v>245664.86974999995</v>
      </c>
    </row>
    <row r="32" spans="1:10" x14ac:dyDescent="0.25">
      <c r="C32" s="114" t="s">
        <v>155</v>
      </c>
      <c r="D32" s="111"/>
    </row>
    <row r="33" spans="3:4" x14ac:dyDescent="0.25">
      <c r="C33" s="114" t="s">
        <v>177</v>
      </c>
      <c r="D33" s="111"/>
    </row>
    <row r="34" spans="3:4" x14ac:dyDescent="0.25">
      <c r="C34" s="114" t="s">
        <v>154</v>
      </c>
    </row>
  </sheetData>
  <mergeCells count="12">
    <mergeCell ref="A1:B3"/>
    <mergeCell ref="C1:G1"/>
    <mergeCell ref="C2:G2"/>
    <mergeCell ref="C3:G3"/>
    <mergeCell ref="F4:G4"/>
    <mergeCell ref="F9:F10"/>
    <mergeCell ref="G9:G10"/>
    <mergeCell ref="A9:A10"/>
    <mergeCell ref="B9:B10"/>
    <mergeCell ref="C9:C10"/>
    <mergeCell ref="D9:D10"/>
    <mergeCell ref="E9:E10"/>
  </mergeCells>
  <conditionalFormatting sqref="E27:E28 E17:E18 E23:E25">
    <cfRule type="containsText" dxfId="14" priority="15" operator="containsText" text=".">
      <formula>NOT(ISERROR(SEARCH(".",E17)))</formula>
    </cfRule>
  </conditionalFormatting>
  <conditionalFormatting sqref="A23 A25 A29:A31 A12 A17">
    <cfRule type="containsText" dxfId="13" priority="14" operator="containsText" text=",">
      <formula>NOT(ISERROR(SEARCH(",",A12)))</formula>
    </cfRule>
  </conditionalFormatting>
  <conditionalFormatting sqref="E11">
    <cfRule type="containsText" dxfId="12" priority="13" operator="containsText" text=".">
      <formula>NOT(ISERROR(SEARCH(".",E11)))</formula>
    </cfRule>
  </conditionalFormatting>
  <conditionalFormatting sqref="A11">
    <cfRule type="containsText" dxfId="11" priority="12" operator="containsText" text=",">
      <formula>NOT(ISERROR(SEARCH(",",A11)))</formula>
    </cfRule>
  </conditionalFormatting>
  <conditionalFormatting sqref="E12">
    <cfRule type="containsText" dxfId="10" priority="11" operator="containsText" text=".">
      <formula>NOT(ISERROR(SEARCH(".",E12)))</formula>
    </cfRule>
  </conditionalFormatting>
  <conditionalFormatting sqref="A18">
    <cfRule type="containsText" dxfId="9" priority="10" operator="containsText" text=",">
      <formula>NOT(ISERROR(SEARCH(",",A18)))</formula>
    </cfRule>
  </conditionalFormatting>
  <conditionalFormatting sqref="A24">
    <cfRule type="containsText" dxfId="8" priority="9" operator="containsText" text=",">
      <formula>NOT(ISERROR(SEARCH(",",A24)))</formula>
    </cfRule>
  </conditionalFormatting>
  <conditionalFormatting sqref="A26">
    <cfRule type="containsText" dxfId="7" priority="7" operator="containsText" text=",">
      <formula>NOT(ISERROR(SEARCH(",",A26)))</formula>
    </cfRule>
  </conditionalFormatting>
  <conditionalFormatting sqref="E26">
    <cfRule type="containsText" dxfId="6" priority="8" operator="containsText" text=".">
      <formula>NOT(ISERROR(SEARCH(".",E26)))</formula>
    </cfRule>
  </conditionalFormatting>
  <conditionalFormatting sqref="A13:A16">
    <cfRule type="containsText" dxfId="5" priority="6" operator="containsText" text=",">
      <formula>NOT(ISERROR(SEARCH(",",A13)))</formula>
    </cfRule>
  </conditionalFormatting>
  <conditionalFormatting sqref="E13">
    <cfRule type="containsText" dxfId="4" priority="5" operator="containsText" text=".">
      <formula>NOT(ISERROR(SEARCH(".",E13)))</formula>
    </cfRule>
  </conditionalFormatting>
  <conditionalFormatting sqref="E14:E16">
    <cfRule type="containsText" dxfId="3" priority="4" operator="containsText" text=".">
      <formula>NOT(ISERROR(SEARCH(".",E14)))</formula>
    </cfRule>
  </conditionalFormatting>
  <conditionalFormatting sqref="E19">
    <cfRule type="containsText" dxfId="2" priority="3" operator="containsText" text=".">
      <formula>NOT(ISERROR(SEARCH(".",E19)))</formula>
    </cfRule>
  </conditionalFormatting>
  <conditionalFormatting sqref="A19:A22">
    <cfRule type="containsText" dxfId="1" priority="2" operator="containsText" text=",">
      <formula>NOT(ISERROR(SEARCH(",",A19)))</formula>
    </cfRule>
  </conditionalFormatting>
  <conditionalFormatting sqref="E20:E22">
    <cfRule type="containsText" dxfId="0" priority="1" operator="containsText" text=".">
      <formula>NOT(ISERROR(SEARCH(".",E20)))</formula>
    </cfRule>
  </conditionalFormatting>
  <pageMargins left="0.511811024" right="0.511811024" top="0.78740157499999996" bottom="0.78740157499999996" header="0.31496062000000002" footer="0.31496062000000002"/>
  <pageSetup paperSize="9" scale="9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RUA 09 DE ABRIL</vt:lpstr>
      <vt:lpstr>RUA GABRIEL BALOG</vt:lpstr>
      <vt:lpstr>RUA DIONISIO DA SILVA FRANÇA</vt:lpstr>
      <vt:lpstr>RESUMO ATUAL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DE LOURDES SIRACUZA CAPPI</dc:creator>
  <cp:lastModifiedBy>DEPTO DE OBRAS</cp:lastModifiedBy>
  <cp:lastPrinted>2022-07-15T17:38:43Z</cp:lastPrinted>
  <dcterms:created xsi:type="dcterms:W3CDTF">2009-08-25T21:08:26Z</dcterms:created>
  <dcterms:modified xsi:type="dcterms:W3CDTF">2023-01-25T16:06:08Z</dcterms:modified>
</cp:coreProperties>
</file>