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PTO DE OBRAS\Documents\NOSSA RUA\"/>
    </mc:Choice>
  </mc:AlternateContent>
  <bookViews>
    <workbookView xWindow="-120" yWindow="-120" windowWidth="20730" windowHeight="11160"/>
  </bookViews>
  <sheets>
    <sheet name="PAVIMENTO" sheetId="6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1" i="6" l="1"/>
  <c r="H105" i="6"/>
  <c r="H110" i="6"/>
  <c r="H115" i="6"/>
  <c r="H131" i="6" l="1"/>
  <c r="H128" i="6"/>
  <c r="H133" i="6" l="1"/>
  <c r="H132" i="6"/>
  <c r="H129" i="6"/>
  <c r="H127" i="6"/>
  <c r="H126" i="6"/>
  <c r="H125" i="6"/>
  <c r="H122" i="6"/>
  <c r="H121" i="6"/>
  <c r="H120" i="6"/>
  <c r="H119" i="6"/>
  <c r="H118" i="6"/>
  <c r="H117" i="6"/>
  <c r="H116" i="6"/>
  <c r="H114" i="6"/>
  <c r="H113" i="6"/>
  <c r="H112" i="6"/>
  <c r="H111" i="6"/>
  <c r="H124" i="6" l="1"/>
  <c r="H109" i="6"/>
  <c r="H130" i="6"/>
  <c r="H108" i="6"/>
  <c r="H107" i="6"/>
  <c r="H106" i="6"/>
  <c r="H104" i="6"/>
  <c r="H103" i="6"/>
  <c r="H102" i="6"/>
  <c r="H101" i="6"/>
  <c r="H100" i="6"/>
  <c r="H98" i="6"/>
  <c r="H97" i="6"/>
  <c r="H96" i="6"/>
  <c r="H95" i="6"/>
  <c r="H94" i="6"/>
  <c r="H93" i="6"/>
  <c r="H92" i="6"/>
  <c r="H90" i="6"/>
  <c r="H89" i="6"/>
  <c r="H88" i="6"/>
  <c r="H87" i="6"/>
  <c r="H83" i="6"/>
  <c r="H84" i="6"/>
  <c r="H82" i="6"/>
  <c r="H81" i="6" s="1"/>
  <c r="H80" i="6"/>
  <c r="H79" i="6"/>
  <c r="H77" i="6"/>
  <c r="H78" i="6"/>
  <c r="H76" i="6"/>
  <c r="H69" i="6"/>
  <c r="H70" i="6"/>
  <c r="H71" i="6"/>
  <c r="H72" i="6"/>
  <c r="H73" i="6"/>
  <c r="H74" i="6"/>
  <c r="H68" i="6"/>
  <c r="H64" i="6"/>
  <c r="H65" i="6"/>
  <c r="H66" i="6"/>
  <c r="H63" i="6"/>
  <c r="H86" i="6" l="1"/>
  <c r="H99" i="6"/>
  <c r="H62" i="6"/>
  <c r="H67" i="6"/>
  <c r="H75" i="6"/>
  <c r="H61" i="6" l="1"/>
  <c r="H85" i="6"/>
  <c r="H58" i="6"/>
  <c r="H59" i="6"/>
  <c r="H60" i="6"/>
  <c r="H53" i="6"/>
  <c r="H54" i="6"/>
  <c r="H55" i="6"/>
  <c r="H52" i="6"/>
  <c r="H48" i="6"/>
  <c r="H45" i="6"/>
  <c r="H46" i="6"/>
  <c r="H47" i="6"/>
  <c r="H49" i="6"/>
  <c r="H50" i="6"/>
  <c r="H44" i="6"/>
  <c r="H40" i="6"/>
  <c r="H41" i="6"/>
  <c r="H42" i="6"/>
  <c r="H39" i="6"/>
  <c r="H38" i="6" s="1"/>
  <c r="H135" i="6" l="1"/>
  <c r="H136" i="6" s="1"/>
  <c r="H138" i="6" s="1"/>
  <c r="H51" i="6"/>
  <c r="H57" i="6"/>
  <c r="H43" i="6"/>
  <c r="H32" i="6"/>
  <c r="H31" i="6" s="1"/>
  <c r="H35" i="6"/>
  <c r="H36" i="6"/>
  <c r="H34" i="6"/>
  <c r="H27" i="6"/>
  <c r="H28" i="6"/>
  <c r="H29" i="6"/>
  <c r="H30" i="6"/>
  <c r="H26" i="6"/>
  <c r="H24" i="6"/>
  <c r="H17" i="6"/>
  <c r="H18" i="6"/>
  <c r="H19" i="6"/>
  <c r="H20" i="6"/>
  <c r="H21" i="6"/>
  <c r="H22" i="6"/>
  <c r="H23" i="6"/>
  <c r="H16" i="6"/>
  <c r="H12" i="6"/>
  <c r="H13" i="6"/>
  <c r="H14" i="6"/>
  <c r="H11" i="6"/>
  <c r="H10" i="6"/>
  <c r="H25" i="6" l="1"/>
  <c r="H15" i="6"/>
  <c r="H33" i="6"/>
  <c r="H9" i="6"/>
</calcChain>
</file>

<file path=xl/sharedStrings.xml><?xml version="1.0" encoding="utf-8"?>
<sst xmlns="http://schemas.openxmlformats.org/spreadsheetml/2006/main" count="557" uniqueCount="204">
  <si>
    <t>FONTE</t>
  </si>
  <si>
    <t>CÓDIGO</t>
  </si>
  <si>
    <t>ITEM</t>
  </si>
  <si>
    <t>DESCRIÇÃO</t>
  </si>
  <si>
    <t>UNID.</t>
  </si>
  <si>
    <t>QUANT.</t>
  </si>
  <si>
    <t>TOTAL</t>
  </si>
  <si>
    <t xml:space="preserve">  PREFEITURA MUNICIPAL DE PEDRO DE TOLEDO</t>
  </si>
  <si>
    <t>m²</t>
  </si>
  <si>
    <t>1.1</t>
  </si>
  <si>
    <t>2.0</t>
  </si>
  <si>
    <t>2.1</t>
  </si>
  <si>
    <t xml:space="preserve">TOTAL GERAL </t>
  </si>
  <si>
    <t>3.0</t>
  </si>
  <si>
    <t>3.1</t>
  </si>
  <si>
    <t>Administração 2021-2024</t>
  </si>
  <si>
    <t xml:space="preserve">OBRA:  PAVIMENTAÇÃO ASFÁLTICA E DRENAGEM </t>
  </si>
  <si>
    <t>RUA ARACI</t>
  </si>
  <si>
    <t>VALOR UNIT.</t>
  </si>
  <si>
    <t>SERVIÇOS PRELIMINARES</t>
  </si>
  <si>
    <t>CDHU</t>
  </si>
  <si>
    <t>02.08.020</t>
  </si>
  <si>
    <t>Placa de identificação para obra</t>
  </si>
  <si>
    <t>54.01.400</t>
  </si>
  <si>
    <t>1.2</t>
  </si>
  <si>
    <t>Abertura de caixa até 25 cm, inclui escavação, compactação, transporte e preparo do sub-leito</t>
  </si>
  <si>
    <t>07.01.060</t>
  </si>
  <si>
    <t>1.3</t>
  </si>
  <si>
    <t>Escavação e carga mecanizada em solo de 2ª categoria, (CORTE DE TALUDE)</t>
  </si>
  <si>
    <t>m³</t>
  </si>
  <si>
    <t>05.10.010</t>
  </si>
  <si>
    <t>1.4</t>
  </si>
  <si>
    <t>Carregamento mecanizado de solo de 1ª e 2ª categoria</t>
  </si>
  <si>
    <t>05.10.025</t>
  </si>
  <si>
    <t>1.5</t>
  </si>
  <si>
    <t>Transp. de solo de 1ª e 2ª categoria  para distâncias superiores ao 15° km até o 20° km</t>
  </si>
  <si>
    <t>DRENAGEM</t>
  </si>
  <si>
    <t>Escavação e carga mecanizada em solo de 2ª categoria, em campo aberto</t>
  </si>
  <si>
    <t>46.12.020</t>
  </si>
  <si>
    <t>2.2</t>
  </si>
  <si>
    <t>Tubo de concreto (PS-1), DN= 400mm</t>
  </si>
  <si>
    <t>m</t>
  </si>
  <si>
    <t>07.11.020</t>
  </si>
  <si>
    <t>2.3</t>
  </si>
  <si>
    <t>Reaterro compactado mecanizado de vala ou cava com compactador</t>
  </si>
  <si>
    <t>49.12.010</t>
  </si>
  <si>
    <t>2.4</t>
  </si>
  <si>
    <t>Boca de lobo simples tipo PMSP com tampa de concreto</t>
  </si>
  <si>
    <t>unid.</t>
  </si>
  <si>
    <t>49.12.110</t>
  </si>
  <si>
    <t>2.5</t>
  </si>
  <si>
    <t>Poço de visita de 1,60 x 1,60 x 1,60 m - tipo PMSP</t>
  </si>
  <si>
    <t>54.06.150</t>
  </si>
  <si>
    <t>2.6</t>
  </si>
  <si>
    <t>Execução de perfil extrusado no local</t>
  </si>
  <si>
    <t>11.01.630</t>
  </si>
  <si>
    <t>2.7</t>
  </si>
  <si>
    <t>Concreto usinado, fck = 25 MPa - para perfil extrudado</t>
  </si>
  <si>
    <t>SINAP</t>
  </si>
  <si>
    <t>2.8</t>
  </si>
  <si>
    <r>
      <t xml:space="preserve">Execução de </t>
    </r>
    <r>
      <rPr>
        <b/>
        <sz val="9"/>
        <color theme="1"/>
        <rFont val="Calibri"/>
        <family val="2"/>
        <scheme val="minor"/>
      </rPr>
      <t>SARJETÃO</t>
    </r>
    <r>
      <rPr>
        <sz val="9"/>
        <color theme="1"/>
        <rFont val="Calibri"/>
        <family val="2"/>
        <scheme val="minor"/>
      </rPr>
      <t xml:space="preserve"> de concreto usinado, moldada in loco em trecho reto com 100 cm de base e 20 cm de altura</t>
    </r>
  </si>
  <si>
    <t>2.9</t>
  </si>
  <si>
    <t>Escada em concreto armado moldado in loco  (ESCADA HIDRÁULICA)</t>
  </si>
  <si>
    <t>PAVIMENTAÇÃO</t>
  </si>
  <si>
    <t>54.01.210</t>
  </si>
  <si>
    <t>Base de brita graduada</t>
  </si>
  <si>
    <t>54.03.240</t>
  </si>
  <si>
    <t>3.2</t>
  </si>
  <si>
    <t>Imprimação betuminosa impermeabilizante</t>
  </si>
  <si>
    <t>54.03.230</t>
  </si>
  <si>
    <t>3.3</t>
  </si>
  <si>
    <t>Imprimação betuminosa ligante</t>
  </si>
  <si>
    <t>54.03.210</t>
  </si>
  <si>
    <t>3.4</t>
  </si>
  <si>
    <t>Camada de rolamento em concreto betuminoso usinado quente - CBUQ</t>
  </si>
  <si>
    <t>3.5</t>
  </si>
  <si>
    <t>Execução de passeio (calçada) em concreto moldado in loco</t>
  </si>
  <si>
    <t>DER</t>
  </si>
  <si>
    <t>28.05.11.03.99</t>
  </si>
  <si>
    <t>FORN.TRANS.INST.DE DEFENSA METÁLICA NBR 15486 H2 A W3 SIMPLES</t>
  </si>
  <si>
    <t>4.0</t>
  </si>
  <si>
    <t>SINALIZAÇÃO VIÁRIA</t>
  </si>
  <si>
    <t>70.02.014</t>
  </si>
  <si>
    <t>4.1</t>
  </si>
  <si>
    <t>Sinalização horizontal em massa termoplástica à quente por aspersão, espessura de 1,5 mm, para faixas</t>
  </si>
  <si>
    <t>70.03.001</t>
  </si>
  <si>
    <t>Placa para sinalização viária em chapa de aço, totalmente refletiva com película IA/IA - área até 2,0 m²</t>
  </si>
  <si>
    <t>70.04.001</t>
  </si>
  <si>
    <t>Coluna simples (PP), diâmetro de 2 1/2" e comprimento de 3,6 m</t>
  </si>
  <si>
    <t>5.0</t>
  </si>
  <si>
    <t>5.1</t>
  </si>
  <si>
    <t>5.2</t>
  </si>
  <si>
    <t>5.3</t>
  </si>
  <si>
    <t>6.0</t>
  </si>
  <si>
    <t>6.1</t>
  </si>
  <si>
    <t>6.2</t>
  </si>
  <si>
    <t>6.3</t>
  </si>
  <si>
    <t>6.4</t>
  </si>
  <si>
    <t>7.0</t>
  </si>
  <si>
    <t>7.1</t>
  </si>
  <si>
    <t>7.2</t>
  </si>
  <si>
    <t>7.3</t>
  </si>
  <si>
    <t>7.4</t>
  </si>
  <si>
    <t>7.5</t>
  </si>
  <si>
    <t>8.0</t>
  </si>
  <si>
    <t>8.1</t>
  </si>
  <si>
    <t>8.2</t>
  </si>
  <si>
    <t>8.3</t>
  </si>
  <si>
    <t>9.0</t>
  </si>
  <si>
    <t>9.1</t>
  </si>
  <si>
    <t>9.2</t>
  </si>
  <si>
    <t>9.3</t>
  </si>
  <si>
    <t>10.1</t>
  </si>
  <si>
    <t>10.2</t>
  </si>
  <si>
    <t>10.3</t>
  </si>
  <si>
    <t>10.4</t>
  </si>
  <si>
    <t>10.0</t>
  </si>
  <si>
    <t>11.0</t>
  </si>
  <si>
    <t>11.1</t>
  </si>
  <si>
    <t>11.2</t>
  </si>
  <si>
    <t>11.3</t>
  </si>
  <si>
    <t>11.4</t>
  </si>
  <si>
    <t>11.5</t>
  </si>
  <si>
    <t>12.0</t>
  </si>
  <si>
    <t>12.1</t>
  </si>
  <si>
    <t>12.2</t>
  </si>
  <si>
    <t>12.3</t>
  </si>
  <si>
    <t>JEFERSON SERRADILHA SCHUINDT</t>
  </si>
  <si>
    <t>CREA 5069992012</t>
  </si>
  <si>
    <t xml:space="preserve">DIRETOR DO DEPARTAMENTO DE OBRAS </t>
  </si>
  <si>
    <t xml:space="preserve">LOCAL:   RUA ARACI -  RUA POTY E RUA JOÃO FELIPE DO MONTE - RUA RAIMUNDO ALVES DE SANTANA E RUA KOHEI YAMADA - CENTRO- PEDRO DE TOLEDO - S/P </t>
  </si>
  <si>
    <t>Abertura de caixa até 25 cm, inclui escav., compac., transporte e preparo do sub-leito</t>
  </si>
  <si>
    <t>DEFENSA METÁLICA</t>
  </si>
  <si>
    <t>PLANILHA ORÇAMENTÁRIA UNIFICADA</t>
  </si>
  <si>
    <t>RUA KOHEI YAMADA</t>
  </si>
  <si>
    <t>1.0</t>
  </si>
  <si>
    <t xml:space="preserve">Execução de sarjetão de concreto usinado, moldado in loco em trecho reto, 100 cm base x 20 cm de altura  </t>
  </si>
  <si>
    <t>RUA JOÃO FELIPE DO MONTE</t>
  </si>
  <si>
    <t>RUA POTY</t>
  </si>
  <si>
    <t>RUA RAIMUNDO ALVES DE SANTANA</t>
  </si>
  <si>
    <r>
      <t xml:space="preserve">Execução de </t>
    </r>
    <r>
      <rPr>
        <b/>
        <sz val="10"/>
        <color theme="1"/>
        <rFont val="Calibri"/>
        <family val="2"/>
        <scheme val="minor"/>
      </rPr>
      <t>SARJETÃO</t>
    </r>
    <r>
      <rPr>
        <sz val="10"/>
        <color theme="1"/>
        <rFont val="Calibri"/>
        <family val="2"/>
        <scheme val="minor"/>
      </rPr>
      <t xml:space="preserve"> de concreto usinado, moldada in loco em trecho reto com 100 cm de base e 20 cm de altura</t>
    </r>
  </si>
  <si>
    <t>7.6</t>
  </si>
  <si>
    <t>7.7</t>
  </si>
  <si>
    <t>8.4</t>
  </si>
  <si>
    <t>8.5</t>
  </si>
  <si>
    <t>11.6</t>
  </si>
  <si>
    <t>11.7</t>
  </si>
  <si>
    <t>12.4</t>
  </si>
  <si>
    <t>12.5</t>
  </si>
  <si>
    <t>13.0</t>
  </si>
  <si>
    <t>13.1</t>
  </si>
  <si>
    <t>13.2</t>
  </si>
  <si>
    <t>13.3</t>
  </si>
  <si>
    <t>14.0</t>
  </si>
  <si>
    <t>14.1</t>
  </si>
  <si>
    <t>14.2</t>
  </si>
  <si>
    <t>14.3</t>
  </si>
  <si>
    <t>14.4</t>
  </si>
  <si>
    <t>15.0</t>
  </si>
  <si>
    <t>15.1</t>
  </si>
  <si>
    <t>15.2</t>
  </si>
  <si>
    <t>15.3</t>
  </si>
  <si>
    <t>15.4</t>
  </si>
  <si>
    <t>15.5</t>
  </si>
  <si>
    <t>15.6</t>
  </si>
  <si>
    <t>15.7</t>
  </si>
  <si>
    <t>16.0</t>
  </si>
  <si>
    <t>16.1</t>
  </si>
  <si>
    <t>16.2</t>
  </si>
  <si>
    <t>16.3</t>
  </si>
  <si>
    <t>16.4</t>
  </si>
  <si>
    <t>16.5</t>
  </si>
  <si>
    <t>17.0</t>
  </si>
  <si>
    <t>17.1</t>
  </si>
  <si>
    <t>17.2</t>
  </si>
  <si>
    <t>17.3</t>
  </si>
  <si>
    <t>18.0</t>
  </si>
  <si>
    <t>18.1</t>
  </si>
  <si>
    <t>18.2</t>
  </si>
  <si>
    <t>18.3</t>
  </si>
  <si>
    <t>18.4</t>
  </si>
  <si>
    <t>19.0</t>
  </si>
  <si>
    <t>19.1</t>
  </si>
  <si>
    <t>19.2</t>
  </si>
  <si>
    <t>19.3</t>
  </si>
  <si>
    <t>19.4</t>
  </si>
  <si>
    <t>19.5</t>
  </si>
  <si>
    <t>19.6</t>
  </si>
  <si>
    <t>19.7</t>
  </si>
  <si>
    <t>19.8</t>
  </si>
  <si>
    <t>20.0</t>
  </si>
  <si>
    <t>20.1</t>
  </si>
  <si>
    <t>20.2</t>
  </si>
  <si>
    <t>20.3</t>
  </si>
  <si>
    <t>20.4</t>
  </si>
  <si>
    <t>20.5</t>
  </si>
  <si>
    <t>21.0</t>
  </si>
  <si>
    <t>21.1</t>
  </si>
  <si>
    <t>21.2</t>
  </si>
  <si>
    <t>21.3</t>
  </si>
  <si>
    <t>BDI</t>
  </si>
  <si>
    <t>TOTAL COM BDI</t>
  </si>
  <si>
    <t>ITEM 4.0 VALOR DA DEFENSA METÁLICO SEM BDI</t>
  </si>
  <si>
    <t xml:space="preserve"> BASE - CDHU - 184 - C/DESON.  01/11/2021 - SINAP - DESON.. 14/03/2022 - DER - DESON. 30/12/2021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</si>
</sst>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R$&quot;\ * #,##0.00_-;\-&quot;R$&quot;\ * #,##0.00_-;_-&quot;R$&quot;\ * &quot;-&quot;??_-;_-@_-"/>
    <numFmt numFmtId="164" formatCode="_-&quot;R$&quot;* #,##0.00_-;\-&quot;R$&quot;* #,##0.00_-;_-&quot;R$&quot;* &quot;-&quot;??_-;_-@_-"/>
    <numFmt numFmtId="165" formatCode="_(* #,##0.00_);_(* \(#,##0.00\);_(* &quot;-&quot;??_);_(@_)"/>
  </numFmts>
  <fonts count="1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name val="Calibri"/>
      <family val="2"/>
    </font>
    <font>
      <sz val="9"/>
      <color rgb="FF000000"/>
      <name val="Verdana"/>
      <family val="2"/>
    </font>
    <font>
      <sz val="10"/>
      <name val="Calibri"/>
      <family val="2"/>
      <scheme val="minor"/>
    </font>
    <font>
      <sz val="10"/>
      <name val="Calibri"/>
      <family val="2"/>
    </font>
    <font>
      <sz val="8"/>
      <color rgb="FF000000"/>
      <name val="Verdana"/>
      <family val="2"/>
    </font>
    <font>
      <sz val="10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165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9" fontId="7" fillId="0" borderId="0" applyFont="0" applyFill="0" applyBorder="0" applyAlignment="0" applyProtection="0"/>
  </cellStyleXfs>
  <cellXfs count="155">
    <xf numFmtId="0" fontId="0" fillId="0" borderId="0" xfId="0"/>
    <xf numFmtId="0" fontId="3" fillId="0" borderId="0" xfId="0" applyFont="1"/>
    <xf numFmtId="0" fontId="5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164" fontId="4" fillId="2" borderId="1" xfId="0" applyNumberFormat="1" applyFont="1" applyFill="1" applyBorder="1" applyAlignment="1">
      <alignment vertical="center"/>
    </xf>
    <xf numFmtId="164" fontId="4" fillId="3" borderId="1" xfId="0" applyNumberFormat="1" applyFont="1" applyFill="1" applyBorder="1" applyAlignment="1">
      <alignment vertical="center"/>
    </xf>
    <xf numFmtId="0" fontId="5" fillId="2" borderId="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/>
    </xf>
    <xf numFmtId="44" fontId="3" fillId="2" borderId="1" xfId="0" applyNumberFormat="1" applyFont="1" applyFill="1" applyBorder="1" applyAlignment="1">
      <alignment horizontal="center" vertical="center"/>
    </xf>
    <xf numFmtId="164" fontId="3" fillId="2" borderId="1" xfId="0" applyNumberFormat="1" applyFont="1" applyFill="1" applyBorder="1" applyAlignment="1">
      <alignment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vertical="center" wrapText="1"/>
    </xf>
    <xf numFmtId="0" fontId="3" fillId="2" borderId="11" xfId="0" applyFont="1" applyFill="1" applyBorder="1" applyAlignment="1">
      <alignment horizontal="center" vertical="center" wrapText="1"/>
    </xf>
    <xf numFmtId="4" fontId="3" fillId="2" borderId="1" xfId="0" applyNumberFormat="1" applyFont="1" applyFill="1" applyBorder="1" applyAlignment="1">
      <alignment horizontal="center" vertical="center"/>
    </xf>
    <xf numFmtId="164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4" fontId="9" fillId="2" borderId="1" xfId="0" applyNumberFormat="1" applyFont="1" applyFill="1" applyBorder="1" applyAlignment="1">
      <alignment horizontal="center" vertical="center"/>
    </xf>
    <xf numFmtId="164" fontId="9" fillId="2" borderId="1" xfId="0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horizontal="left" vertical="center" wrapText="1"/>
    </xf>
    <xf numFmtId="164" fontId="3" fillId="2" borderId="1" xfId="0" applyNumberFormat="1" applyFont="1" applyFill="1" applyBorder="1" applyAlignment="1">
      <alignment horizontal="center" vertical="center"/>
    </xf>
    <xf numFmtId="164" fontId="9" fillId="2" borderId="1" xfId="0" applyNumberFormat="1" applyFont="1" applyFill="1" applyBorder="1" applyAlignment="1">
      <alignment vertical="center"/>
    </xf>
    <xf numFmtId="2" fontId="3" fillId="2" borderId="2" xfId="0" applyNumberFormat="1" applyFont="1" applyFill="1" applyBorder="1" applyAlignment="1">
      <alignment horizontal="center" vertical="center"/>
    </xf>
    <xf numFmtId="164" fontId="3" fillId="2" borderId="2" xfId="0" applyNumberFormat="1" applyFont="1" applyFill="1" applyBorder="1" applyAlignment="1">
      <alignment horizontal="center" vertical="center"/>
    </xf>
    <xf numFmtId="4" fontId="3" fillId="2" borderId="2" xfId="0" applyNumberFormat="1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164" fontId="9" fillId="2" borderId="2" xfId="0" applyNumberFormat="1" applyFont="1" applyFill="1" applyBorder="1" applyAlignment="1">
      <alignment vertical="center"/>
    </xf>
    <xf numFmtId="0" fontId="10" fillId="2" borderId="1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center" wrapText="1"/>
    </xf>
    <xf numFmtId="4" fontId="3" fillId="0" borderId="2" xfId="0" applyNumberFormat="1" applyFont="1" applyFill="1" applyBorder="1" applyAlignment="1">
      <alignment horizontal="center" vertical="center"/>
    </xf>
    <xf numFmtId="164" fontId="3" fillId="0" borderId="1" xfId="2" applyNumberFormat="1" applyFont="1" applyFill="1" applyBorder="1" applyAlignment="1">
      <alignment vertical="center"/>
    </xf>
    <xf numFmtId="4" fontId="3" fillId="0" borderId="1" xfId="0" applyNumberFormat="1" applyFont="1" applyFill="1" applyBorder="1" applyAlignment="1">
      <alignment horizontal="center" vertical="center"/>
    </xf>
    <xf numFmtId="164" fontId="3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vertical="center" wrapText="1"/>
    </xf>
    <xf numFmtId="0" fontId="3" fillId="0" borderId="0" xfId="0" applyFont="1" applyAlignment="1">
      <alignment horizontal="center"/>
    </xf>
    <xf numFmtId="0" fontId="5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vertical="center"/>
    </xf>
    <xf numFmtId="0" fontId="5" fillId="2" borderId="5" xfId="0" applyFont="1" applyFill="1" applyBorder="1" applyAlignment="1">
      <alignment vertical="center"/>
    </xf>
    <xf numFmtId="164" fontId="6" fillId="2" borderId="2" xfId="0" applyNumberFormat="1" applyFont="1" applyFill="1" applyBorder="1" applyAlignment="1">
      <alignment vertical="center"/>
    </xf>
    <xf numFmtId="0" fontId="5" fillId="2" borderId="0" xfId="0" applyFont="1" applyFill="1"/>
    <xf numFmtId="0" fontId="5" fillId="2" borderId="1" xfId="0" applyFont="1" applyFill="1" applyBorder="1"/>
    <xf numFmtId="0" fontId="5" fillId="2" borderId="1" xfId="0" applyFont="1" applyFill="1" applyBorder="1" applyAlignment="1">
      <alignment vertical="center" wrapText="1"/>
    </xf>
    <xf numFmtId="0" fontId="5" fillId="2" borderId="0" xfId="0" applyFont="1" applyFill="1" applyAlignment="1">
      <alignment vertical="center"/>
    </xf>
    <xf numFmtId="0" fontId="9" fillId="2" borderId="0" xfId="0" applyFont="1" applyFill="1" applyBorder="1" applyAlignment="1">
      <alignment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vertical="center" wrapText="1"/>
    </xf>
    <xf numFmtId="0" fontId="3" fillId="2" borderId="8" xfId="0" applyFont="1" applyFill="1" applyBorder="1" applyAlignment="1">
      <alignment horizontal="center" vertical="center"/>
    </xf>
    <xf numFmtId="164" fontId="3" fillId="2" borderId="5" xfId="0" applyNumberFormat="1" applyFont="1" applyFill="1" applyBorder="1" applyAlignment="1">
      <alignment horizontal="center" vertical="center"/>
    </xf>
    <xf numFmtId="164" fontId="4" fillId="2" borderId="1" xfId="0" applyNumberFormat="1" applyFont="1" applyFill="1" applyBorder="1"/>
    <xf numFmtId="0" fontId="5" fillId="0" borderId="0" xfId="0" applyFont="1"/>
    <xf numFmtId="0" fontId="4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0" fontId="5" fillId="2" borderId="0" xfId="0" applyFont="1" applyFill="1" applyAlignment="1">
      <alignment horizontal="center"/>
    </xf>
    <xf numFmtId="0" fontId="2" fillId="0" borderId="0" xfId="0" applyFont="1" applyAlignment="1">
      <alignment horizontal="center" wrapText="1"/>
    </xf>
    <xf numFmtId="0" fontId="2" fillId="0" borderId="6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2" fillId="0" borderId="8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3" fillId="0" borderId="6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0" xfId="0" applyFont="1" applyAlignment="1">
      <alignment vertical="center"/>
    </xf>
    <xf numFmtId="0" fontId="3" fillId="2" borderId="1" xfId="0" applyFont="1" applyFill="1" applyBorder="1" applyAlignment="1">
      <alignment vertical="center"/>
    </xf>
    <xf numFmtId="0" fontId="11" fillId="2" borderId="0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/>
    </xf>
    <xf numFmtId="0" fontId="10" fillId="0" borderId="1" xfId="0" applyFont="1" applyBorder="1" applyAlignment="1">
      <alignment vertical="center"/>
    </xf>
    <xf numFmtId="0" fontId="10" fillId="2" borderId="0" xfId="0" applyFont="1" applyFill="1" applyAlignment="1">
      <alignment vertical="center"/>
    </xf>
    <xf numFmtId="0" fontId="12" fillId="0" borderId="0" xfId="0" applyFont="1" applyAlignment="1">
      <alignment horizontal="center" vertical="center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/>
    </xf>
    <xf numFmtId="0" fontId="12" fillId="0" borderId="4" xfId="0" applyFont="1" applyBorder="1" applyAlignment="1">
      <alignment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vertical="center"/>
    </xf>
    <xf numFmtId="0" fontId="3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vertical="center" wrapText="1"/>
    </xf>
    <xf numFmtId="0" fontId="5" fillId="2" borderId="11" xfId="0" applyFont="1" applyFill="1" applyBorder="1" applyAlignment="1">
      <alignment horizontal="center" vertical="center" wrapText="1"/>
    </xf>
    <xf numFmtId="4" fontId="5" fillId="2" borderId="1" xfId="0" applyNumberFormat="1" applyFont="1" applyFill="1" applyBorder="1" applyAlignment="1">
      <alignment horizontal="center" vertical="center"/>
    </xf>
    <xf numFmtId="164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2" fontId="5" fillId="2" borderId="1" xfId="0" applyNumberFormat="1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/>
    </xf>
    <xf numFmtId="4" fontId="13" fillId="2" borderId="1" xfId="0" applyNumberFormat="1" applyFont="1" applyFill="1" applyBorder="1" applyAlignment="1">
      <alignment horizontal="center" vertical="center"/>
    </xf>
    <xf numFmtId="0" fontId="5" fillId="2" borderId="0" xfId="0" applyFont="1" applyFill="1" applyAlignment="1">
      <alignment horizontal="left" vertical="center" wrapText="1"/>
    </xf>
    <xf numFmtId="164" fontId="5" fillId="2" borderId="1" xfId="0" applyNumberFormat="1" applyFont="1" applyFill="1" applyBorder="1" applyAlignment="1">
      <alignment horizontal="center" vertical="center"/>
    </xf>
    <xf numFmtId="0" fontId="14" fillId="2" borderId="0" xfId="0" applyFont="1" applyFill="1" applyBorder="1" applyAlignment="1">
      <alignment vertical="center" wrapText="1"/>
    </xf>
    <xf numFmtId="2" fontId="5" fillId="2" borderId="1" xfId="0" applyNumberFormat="1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vertical="center"/>
    </xf>
    <xf numFmtId="4" fontId="5" fillId="2" borderId="2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5" fillId="0" borderId="1" xfId="0" applyFont="1" applyBorder="1" applyAlignment="1">
      <alignment vertical="center"/>
    </xf>
    <xf numFmtId="164" fontId="5" fillId="2" borderId="2" xfId="0" applyNumberFormat="1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horizontal="center" vertical="center"/>
    </xf>
    <xf numFmtId="0" fontId="16" fillId="2" borderId="0" xfId="0" applyFont="1" applyFill="1" applyAlignment="1">
      <alignment vertical="center"/>
    </xf>
    <xf numFmtId="0" fontId="15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vertical="center" wrapText="1"/>
    </xf>
    <xf numFmtId="0" fontId="15" fillId="0" borderId="1" xfId="0" applyFont="1" applyBorder="1" applyAlignment="1">
      <alignment horizontal="left" vertical="center" wrapText="1"/>
    </xf>
    <xf numFmtId="164" fontId="5" fillId="2" borderId="5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vertical="center" wrapText="1"/>
    </xf>
    <xf numFmtId="4" fontId="5" fillId="0" borderId="2" xfId="0" applyNumberFormat="1" applyFont="1" applyFill="1" applyBorder="1" applyAlignment="1">
      <alignment horizontal="center" vertical="center"/>
    </xf>
    <xf numFmtId="164" fontId="5" fillId="0" borderId="1" xfId="2" applyNumberFormat="1" applyFont="1" applyFill="1" applyBorder="1" applyAlignment="1">
      <alignment vertical="center"/>
    </xf>
    <xf numFmtId="4" fontId="5" fillId="0" borderId="1" xfId="0" applyNumberFormat="1" applyFont="1" applyFill="1" applyBorder="1" applyAlignment="1">
      <alignment horizontal="center" vertical="center"/>
    </xf>
    <xf numFmtId="164" fontId="5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13" fillId="0" borderId="0" xfId="0" applyFont="1" applyFill="1" applyAlignment="1">
      <alignment vertical="center" wrapText="1"/>
    </xf>
    <xf numFmtId="164" fontId="4" fillId="4" borderId="1" xfId="0" applyNumberFormat="1" applyFont="1" applyFill="1" applyBorder="1" applyAlignment="1">
      <alignment vertical="center"/>
    </xf>
    <xf numFmtId="0" fontId="9" fillId="0" borderId="0" xfId="0" applyFont="1" applyFill="1" applyAlignment="1">
      <alignment vertical="center"/>
    </xf>
    <xf numFmtId="0" fontId="9" fillId="0" borderId="4" xfId="0" applyFont="1" applyFill="1" applyBorder="1" applyAlignment="1">
      <alignment vertical="center"/>
    </xf>
    <xf numFmtId="0" fontId="5" fillId="0" borderId="3" xfId="0" applyFont="1" applyFill="1" applyBorder="1" applyAlignment="1">
      <alignment horizontal="center" vertical="center"/>
    </xf>
    <xf numFmtId="0" fontId="13" fillId="0" borderId="5" xfId="0" applyFont="1" applyFill="1" applyBorder="1" applyAlignment="1">
      <alignment vertical="center" wrapText="1"/>
    </xf>
    <xf numFmtId="0" fontId="8" fillId="3" borderId="1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vertical="center"/>
    </xf>
    <xf numFmtId="0" fontId="4" fillId="3" borderId="3" xfId="0" applyFont="1" applyFill="1" applyBorder="1" applyAlignment="1">
      <alignment horizontal="center" vertical="center"/>
    </xf>
    <xf numFmtId="0" fontId="5" fillId="4" borderId="1" xfId="0" applyFont="1" applyFill="1" applyBorder="1"/>
    <xf numFmtId="0" fontId="4" fillId="4" borderId="1" xfId="0" applyFont="1" applyFill="1" applyBorder="1" applyAlignment="1">
      <alignment vertical="center"/>
    </xf>
    <xf numFmtId="0" fontId="4" fillId="4" borderId="1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vertical="center"/>
    </xf>
    <xf numFmtId="0" fontId="4" fillId="4" borderId="3" xfId="0" applyFont="1" applyFill="1" applyBorder="1" applyAlignment="1">
      <alignment horizontal="center" vertical="center"/>
    </xf>
    <xf numFmtId="0" fontId="3" fillId="4" borderId="0" xfId="0" applyFont="1" applyFill="1"/>
    <xf numFmtId="164" fontId="4" fillId="3" borderId="1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9" fontId="2" fillId="0" borderId="1" xfId="3" applyFont="1" applyFill="1" applyBorder="1" applyAlignment="1">
      <alignment horizontal="center" vertical="center"/>
    </xf>
    <xf numFmtId="44" fontId="2" fillId="3" borderId="1" xfId="0" applyNumberFormat="1" applyFont="1" applyFill="1" applyBorder="1"/>
    <xf numFmtId="44" fontId="2" fillId="3" borderId="1" xfId="0" applyNumberFormat="1" applyFont="1" applyFill="1" applyBorder="1" applyAlignment="1">
      <alignment horizontal="center" vertical="center"/>
    </xf>
    <xf numFmtId="44" fontId="4" fillId="3" borderId="1" xfId="0" applyNumberFormat="1" applyFont="1" applyFill="1" applyBorder="1" applyAlignment="1">
      <alignment horizontal="center" vertical="center"/>
    </xf>
  </cellXfs>
  <cellStyles count="4">
    <cellStyle name="Moeda" xfId="2" builtinId="4"/>
    <cellStyle name="Normal" xfId="0" builtinId="0"/>
    <cellStyle name="Porcentagem" xfId="3" builtinId="5"/>
    <cellStyle name="Separador de milhares 2" xfId="1"/>
  </cellStyles>
  <dxfs count="0"/>
  <tableStyles count="0" defaultTableStyle="TableStyleMedium2" defaultPivotStyle="PivotStyleLight16"/>
  <colors>
    <mruColors>
      <color rgb="FF66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150813</xdr:colOff>
      <xdr:row>0</xdr:row>
      <xdr:rowOff>119063</xdr:rowOff>
    </xdr:from>
    <xdr:ext cx="1270000" cy="1071561"/>
    <xdr:pic>
      <xdr:nvPicPr>
        <xdr:cNvPr id="2" name="Imagem 1">
          <a:extLst>
            <a:ext uri="{FF2B5EF4-FFF2-40B4-BE49-F238E27FC236}">
              <a16:creationId xmlns:a16="http://schemas.microsoft.com/office/drawing/2014/main" id="{5ACEE9BE-4789-431E-B3CF-C5A723029E0D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305" b="11171"/>
        <a:stretch/>
      </xdr:blipFill>
      <xdr:spPr bwMode="auto">
        <a:xfrm>
          <a:off x="150813" y="119063"/>
          <a:ext cx="1270000" cy="10715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50"/>
  <sheetViews>
    <sheetView tabSelected="1" zoomScale="120" zoomScaleNormal="120" workbookViewId="0">
      <selection activeCell="J8" sqref="J8"/>
    </sheetView>
  </sheetViews>
  <sheetFormatPr defaultRowHeight="12" x14ac:dyDescent="0.2"/>
  <cols>
    <col min="1" max="1" width="6.140625" style="1" customWidth="1"/>
    <col min="2" max="2" width="13.5703125" style="1" customWidth="1"/>
    <col min="3" max="3" width="7.42578125" style="1" customWidth="1"/>
    <col min="4" max="4" width="47" style="61" customWidth="1"/>
    <col min="5" max="5" width="6.140625" style="1" customWidth="1"/>
    <col min="6" max="6" width="8" style="1" customWidth="1"/>
    <col min="7" max="7" width="10.5703125" style="1" customWidth="1"/>
    <col min="8" max="8" width="14.42578125" style="1" customWidth="1"/>
    <col min="9" max="16384" width="9.140625" style="1"/>
  </cols>
  <sheetData>
    <row r="1" spans="1:15" ht="15.75" customHeight="1" x14ac:dyDescent="0.2">
      <c r="A1" s="74"/>
      <c r="B1" s="75"/>
      <c r="C1" s="76"/>
      <c r="D1" s="64" t="s">
        <v>7</v>
      </c>
      <c r="E1" s="65"/>
      <c r="F1" s="65"/>
      <c r="G1" s="65"/>
      <c r="H1" s="65"/>
    </row>
    <row r="2" spans="1:15" ht="15.75" customHeight="1" x14ac:dyDescent="0.2">
      <c r="A2" s="74"/>
      <c r="B2" s="75"/>
      <c r="C2" s="76"/>
      <c r="D2" s="66" t="s">
        <v>15</v>
      </c>
      <c r="E2" s="67"/>
      <c r="F2" s="67"/>
      <c r="G2" s="67"/>
      <c r="H2" s="67"/>
    </row>
    <row r="3" spans="1:15" ht="15.75" customHeight="1" x14ac:dyDescent="0.2">
      <c r="A3" s="74"/>
      <c r="B3" s="75"/>
      <c r="C3" s="76"/>
      <c r="D3" s="68" t="s">
        <v>16</v>
      </c>
      <c r="E3" s="69"/>
      <c r="F3" s="69"/>
      <c r="G3" s="69"/>
      <c r="H3" s="69"/>
    </row>
    <row r="4" spans="1:15" ht="21.75" customHeight="1" x14ac:dyDescent="0.2">
      <c r="A4" s="74"/>
      <c r="B4" s="75"/>
      <c r="C4" s="76"/>
      <c r="D4" s="68" t="s">
        <v>130</v>
      </c>
      <c r="E4" s="69"/>
      <c r="F4" s="69"/>
      <c r="G4" s="69"/>
      <c r="H4" s="69"/>
    </row>
    <row r="5" spans="1:15" ht="15.75" customHeight="1" x14ac:dyDescent="0.2">
      <c r="A5" s="74"/>
      <c r="B5" s="75"/>
      <c r="C5" s="76"/>
      <c r="D5" s="70" t="s">
        <v>133</v>
      </c>
      <c r="E5" s="71"/>
      <c r="F5" s="71"/>
      <c r="G5" s="71"/>
      <c r="H5" s="71"/>
    </row>
    <row r="6" spans="1:15" ht="21.75" customHeight="1" x14ac:dyDescent="0.2">
      <c r="A6" s="77"/>
      <c r="B6" s="78"/>
      <c r="C6" s="79"/>
      <c r="D6" s="72" t="s">
        <v>203</v>
      </c>
      <c r="E6" s="73"/>
      <c r="F6" s="73"/>
      <c r="G6" s="73"/>
      <c r="H6" s="73"/>
    </row>
    <row r="7" spans="1:15" ht="27" customHeight="1" x14ac:dyDescent="0.2">
      <c r="A7" s="93" t="s">
        <v>0</v>
      </c>
      <c r="B7" s="93" t="s">
        <v>1</v>
      </c>
      <c r="C7" s="93" t="s">
        <v>2</v>
      </c>
      <c r="D7" s="94" t="s">
        <v>3</v>
      </c>
      <c r="E7" s="93" t="s">
        <v>4</v>
      </c>
      <c r="F7" s="93" t="s">
        <v>5</v>
      </c>
      <c r="G7" s="95" t="s">
        <v>18</v>
      </c>
      <c r="H7" s="93" t="s">
        <v>6</v>
      </c>
      <c r="J7" s="42"/>
      <c r="K7" s="42"/>
      <c r="L7" s="42"/>
      <c r="M7" s="42"/>
      <c r="N7" s="42"/>
      <c r="O7" s="42"/>
    </row>
    <row r="8" spans="1:15" s="48" customFormat="1" ht="19.5" customHeight="1" x14ac:dyDescent="0.2">
      <c r="A8" s="90"/>
      <c r="B8" s="90"/>
      <c r="C8" s="139" t="s">
        <v>135</v>
      </c>
      <c r="D8" s="91" t="s">
        <v>17</v>
      </c>
      <c r="E8" s="90"/>
      <c r="F8" s="90"/>
      <c r="G8" s="92"/>
      <c r="H8" s="148">
        <v>298508.14</v>
      </c>
      <c r="J8" s="62"/>
      <c r="K8" s="62"/>
      <c r="L8" s="62"/>
      <c r="M8" s="62"/>
      <c r="N8" s="62"/>
      <c r="O8" s="62"/>
    </row>
    <row r="9" spans="1:15" s="51" customFormat="1" ht="19.5" customHeight="1" x14ac:dyDescent="0.25">
      <c r="A9" s="2"/>
      <c r="B9" s="2"/>
      <c r="C9" s="44"/>
      <c r="D9" s="59" t="s">
        <v>19</v>
      </c>
      <c r="E9" s="2"/>
      <c r="F9" s="2"/>
      <c r="G9" s="6"/>
      <c r="H9" s="4">
        <f>TRUNC(H10+H11+H12+H13+H14,2)</f>
        <v>49008.34</v>
      </c>
    </row>
    <row r="10" spans="1:15" ht="19.5" customHeight="1" x14ac:dyDescent="0.2">
      <c r="A10" s="7" t="s">
        <v>20</v>
      </c>
      <c r="B10" s="8" t="s">
        <v>21</v>
      </c>
      <c r="C10" s="7" t="s">
        <v>9</v>
      </c>
      <c r="D10" s="80" t="s">
        <v>22</v>
      </c>
      <c r="E10" s="7" t="s">
        <v>8</v>
      </c>
      <c r="F10" s="9">
        <v>6</v>
      </c>
      <c r="G10" s="10">
        <v>621.47</v>
      </c>
      <c r="H10" s="11">
        <f>TRUNC(G10*F10,2)</f>
        <v>3728.82</v>
      </c>
    </row>
    <row r="11" spans="1:15" ht="27" customHeight="1" x14ac:dyDescent="0.2">
      <c r="A11" s="7" t="s">
        <v>20</v>
      </c>
      <c r="B11" s="12" t="s">
        <v>23</v>
      </c>
      <c r="C11" s="7" t="s">
        <v>24</v>
      </c>
      <c r="D11" s="13" t="s">
        <v>131</v>
      </c>
      <c r="E11" s="14" t="s">
        <v>8</v>
      </c>
      <c r="F11" s="15">
        <v>1150</v>
      </c>
      <c r="G11" s="16">
        <v>19.78</v>
      </c>
      <c r="H11" s="11">
        <f>TRUNC(G11*F11,2)</f>
        <v>22747</v>
      </c>
    </row>
    <row r="12" spans="1:15" ht="21" customHeight="1" x14ac:dyDescent="0.2">
      <c r="A12" s="7" t="s">
        <v>20</v>
      </c>
      <c r="B12" s="7" t="s">
        <v>26</v>
      </c>
      <c r="C12" s="7" t="s">
        <v>27</v>
      </c>
      <c r="D12" s="17" t="s">
        <v>28</v>
      </c>
      <c r="E12" s="18" t="s">
        <v>29</v>
      </c>
      <c r="F12" s="19">
        <v>230</v>
      </c>
      <c r="G12" s="16">
        <v>21.67</v>
      </c>
      <c r="H12" s="11">
        <f t="shared" ref="H12:H14" si="0">TRUNC(G12*F12,2)</f>
        <v>4984.1000000000004</v>
      </c>
    </row>
    <row r="13" spans="1:15" ht="16.5" customHeight="1" x14ac:dyDescent="0.2">
      <c r="A13" s="7" t="s">
        <v>20</v>
      </c>
      <c r="B13" s="20" t="s">
        <v>30</v>
      </c>
      <c r="C13" s="7" t="s">
        <v>31</v>
      </c>
      <c r="D13" s="81" t="s">
        <v>32</v>
      </c>
      <c r="E13" s="12" t="s">
        <v>29</v>
      </c>
      <c r="F13" s="21">
        <v>517.5</v>
      </c>
      <c r="G13" s="22">
        <v>4.62</v>
      </c>
      <c r="H13" s="11">
        <f t="shared" si="0"/>
        <v>2390.85</v>
      </c>
    </row>
    <row r="14" spans="1:15" ht="24" x14ac:dyDescent="0.2">
      <c r="A14" s="7" t="s">
        <v>20</v>
      </c>
      <c r="B14" s="7" t="s">
        <v>33</v>
      </c>
      <c r="C14" s="7" t="s">
        <v>34</v>
      </c>
      <c r="D14" s="23" t="s">
        <v>35</v>
      </c>
      <c r="E14" s="12" t="s">
        <v>29</v>
      </c>
      <c r="F14" s="21">
        <v>517.5</v>
      </c>
      <c r="G14" s="22">
        <v>29.29</v>
      </c>
      <c r="H14" s="11">
        <f t="shared" si="0"/>
        <v>15157.57</v>
      </c>
    </row>
    <row r="15" spans="1:15" s="48" customFormat="1" ht="21" customHeight="1" x14ac:dyDescent="0.2">
      <c r="A15" s="43"/>
      <c r="B15" s="43"/>
      <c r="C15" s="44" t="s">
        <v>10</v>
      </c>
      <c r="D15" s="59" t="s">
        <v>36</v>
      </c>
      <c r="E15" s="43"/>
      <c r="F15" s="50"/>
      <c r="G15" s="43"/>
      <c r="H15" s="4">
        <f>TRUNC(H16+H17+H18+H19+H20+H21+H22+H23+H24,3)</f>
        <v>76877.258000000002</v>
      </c>
    </row>
    <row r="16" spans="1:15" ht="21.75" customHeight="1" x14ac:dyDescent="0.2">
      <c r="A16" s="7" t="s">
        <v>20</v>
      </c>
      <c r="B16" s="7" t="s">
        <v>26</v>
      </c>
      <c r="C16" s="3" t="s">
        <v>11</v>
      </c>
      <c r="D16" s="17" t="s">
        <v>37</v>
      </c>
      <c r="E16" s="18" t="s">
        <v>29</v>
      </c>
      <c r="F16" s="19">
        <v>65</v>
      </c>
      <c r="G16" s="24">
        <v>21.67</v>
      </c>
      <c r="H16" s="25">
        <f>TRUNC(G16*F16,2)</f>
        <v>1408.55</v>
      </c>
    </row>
    <row r="17" spans="1:8" ht="16.5" customHeight="1" x14ac:dyDescent="0.2">
      <c r="A17" s="7" t="s">
        <v>20</v>
      </c>
      <c r="B17" s="12" t="s">
        <v>38</v>
      </c>
      <c r="C17" s="3" t="s">
        <v>39</v>
      </c>
      <c r="D17" s="82" t="s">
        <v>40</v>
      </c>
      <c r="E17" s="7" t="s">
        <v>41</v>
      </c>
      <c r="F17" s="9">
        <v>65</v>
      </c>
      <c r="G17" s="24">
        <v>89.3</v>
      </c>
      <c r="H17" s="25">
        <f t="shared" ref="H17:H23" si="1">TRUNC(G17*F17,2)</f>
        <v>5804.5</v>
      </c>
    </row>
    <row r="18" spans="1:8" ht="16.5" customHeight="1" x14ac:dyDescent="0.2">
      <c r="A18" s="7" t="s">
        <v>20</v>
      </c>
      <c r="B18" s="12" t="s">
        <v>42</v>
      </c>
      <c r="C18" s="3" t="s">
        <v>43</v>
      </c>
      <c r="D18" s="13" t="s">
        <v>44</v>
      </c>
      <c r="E18" s="18" t="s">
        <v>29</v>
      </c>
      <c r="F18" s="21">
        <v>32.5</v>
      </c>
      <c r="G18" s="24">
        <v>5.45</v>
      </c>
      <c r="H18" s="25">
        <f t="shared" si="1"/>
        <v>177.12</v>
      </c>
    </row>
    <row r="19" spans="1:8" ht="16.5" customHeight="1" x14ac:dyDescent="0.2">
      <c r="A19" s="7" t="s">
        <v>20</v>
      </c>
      <c r="B19" s="12" t="s">
        <v>45</v>
      </c>
      <c r="C19" s="3" t="s">
        <v>46</v>
      </c>
      <c r="D19" s="83" t="s">
        <v>47</v>
      </c>
      <c r="E19" s="7" t="s">
        <v>48</v>
      </c>
      <c r="F19" s="9">
        <v>6</v>
      </c>
      <c r="G19" s="24">
        <v>2848.87</v>
      </c>
      <c r="H19" s="25">
        <f t="shared" si="1"/>
        <v>17093.22</v>
      </c>
    </row>
    <row r="20" spans="1:8" ht="16.5" customHeight="1" x14ac:dyDescent="0.2">
      <c r="A20" s="7" t="s">
        <v>20</v>
      </c>
      <c r="B20" s="12" t="s">
        <v>49</v>
      </c>
      <c r="C20" s="3" t="s">
        <v>50</v>
      </c>
      <c r="D20" s="83" t="s">
        <v>51</v>
      </c>
      <c r="E20" s="7" t="s">
        <v>48</v>
      </c>
      <c r="F20" s="26">
        <v>1</v>
      </c>
      <c r="G20" s="27">
        <v>5232.42</v>
      </c>
      <c r="H20" s="25">
        <f t="shared" si="1"/>
        <v>5232.42</v>
      </c>
    </row>
    <row r="21" spans="1:8" ht="16.5" customHeight="1" x14ac:dyDescent="0.2">
      <c r="A21" s="7" t="s">
        <v>20</v>
      </c>
      <c r="B21" s="7" t="s">
        <v>52</v>
      </c>
      <c r="C21" s="3" t="s">
        <v>53</v>
      </c>
      <c r="D21" s="81" t="s">
        <v>54</v>
      </c>
      <c r="E21" s="7" t="s">
        <v>29</v>
      </c>
      <c r="F21" s="28">
        <v>25.3</v>
      </c>
      <c r="G21" s="27">
        <v>1185.52</v>
      </c>
      <c r="H21" s="25">
        <f t="shared" si="1"/>
        <v>29993.65</v>
      </c>
    </row>
    <row r="22" spans="1:8" ht="16.5" customHeight="1" x14ac:dyDescent="0.2">
      <c r="A22" s="7" t="s">
        <v>20</v>
      </c>
      <c r="B22" s="7" t="s">
        <v>55</v>
      </c>
      <c r="C22" s="3" t="s">
        <v>56</v>
      </c>
      <c r="D22" s="81" t="s">
        <v>57</v>
      </c>
      <c r="E22" s="7" t="s">
        <v>29</v>
      </c>
      <c r="F22" s="28">
        <v>25.3</v>
      </c>
      <c r="G22" s="27">
        <v>422.38</v>
      </c>
      <c r="H22" s="25">
        <f t="shared" si="1"/>
        <v>10686.21</v>
      </c>
    </row>
    <row r="23" spans="1:8" ht="26.25" customHeight="1" x14ac:dyDescent="0.2">
      <c r="A23" s="7" t="s">
        <v>58</v>
      </c>
      <c r="B23" s="7">
        <v>94293</v>
      </c>
      <c r="C23" s="3" t="s">
        <v>59</v>
      </c>
      <c r="D23" s="17" t="s">
        <v>60</v>
      </c>
      <c r="E23" s="7" t="s">
        <v>41</v>
      </c>
      <c r="F23" s="9">
        <v>26.5</v>
      </c>
      <c r="G23" s="24">
        <v>140.41999999999999</v>
      </c>
      <c r="H23" s="25">
        <f t="shared" si="1"/>
        <v>3721.13</v>
      </c>
    </row>
    <row r="24" spans="1:8" ht="18.75" customHeight="1" x14ac:dyDescent="0.2">
      <c r="A24" s="7" t="s">
        <v>58</v>
      </c>
      <c r="B24" s="7">
        <v>102073</v>
      </c>
      <c r="C24" s="3" t="s">
        <v>61</v>
      </c>
      <c r="D24" s="17" t="s">
        <v>62</v>
      </c>
      <c r="E24" s="7" t="s">
        <v>29</v>
      </c>
      <c r="F24" s="9">
        <v>0.84</v>
      </c>
      <c r="G24" s="24">
        <v>3286.26</v>
      </c>
      <c r="H24" s="25">
        <f>TRUNC(G24*F24,3)</f>
        <v>2760.4580000000001</v>
      </c>
    </row>
    <row r="25" spans="1:8" s="48" customFormat="1" ht="21" customHeight="1" x14ac:dyDescent="0.2">
      <c r="A25" s="49"/>
      <c r="B25" s="49"/>
      <c r="C25" s="44" t="s">
        <v>13</v>
      </c>
      <c r="D25" s="59" t="s">
        <v>63</v>
      </c>
      <c r="E25" s="49"/>
      <c r="F25" s="49"/>
      <c r="G25" s="49"/>
      <c r="H25" s="4">
        <f>TRUNC(H26+H27+H28+H29+H30,2)</f>
        <v>157918.34</v>
      </c>
    </row>
    <row r="26" spans="1:8" ht="16.5" customHeight="1" x14ac:dyDescent="0.2">
      <c r="A26" s="3" t="s">
        <v>20</v>
      </c>
      <c r="B26" s="29" t="s">
        <v>64</v>
      </c>
      <c r="C26" s="7" t="s">
        <v>14</v>
      </c>
      <c r="D26" s="84" t="s">
        <v>65</v>
      </c>
      <c r="E26" s="3" t="s">
        <v>29</v>
      </c>
      <c r="F26" s="28">
        <v>195.5</v>
      </c>
      <c r="G26" s="27">
        <v>176.96</v>
      </c>
      <c r="H26" s="30">
        <f>TRUNC(G26*F26,2)</f>
        <v>34595.68</v>
      </c>
    </row>
    <row r="27" spans="1:8" ht="16.5" customHeight="1" x14ac:dyDescent="0.2">
      <c r="A27" s="3" t="s">
        <v>20</v>
      </c>
      <c r="B27" s="31" t="s">
        <v>66</v>
      </c>
      <c r="C27" s="7" t="s">
        <v>67</v>
      </c>
      <c r="D27" s="85" t="s">
        <v>68</v>
      </c>
      <c r="E27" s="3" t="s">
        <v>8</v>
      </c>
      <c r="F27" s="15">
        <v>1150</v>
      </c>
      <c r="G27" s="27">
        <v>14.13</v>
      </c>
      <c r="H27" s="30">
        <f t="shared" ref="H27:H30" si="2">TRUNC(G27*F27,2)</f>
        <v>16249.5</v>
      </c>
    </row>
    <row r="28" spans="1:8" ht="16.5" customHeight="1" x14ac:dyDescent="0.2">
      <c r="A28" s="12" t="s">
        <v>20</v>
      </c>
      <c r="B28" s="7" t="s">
        <v>69</v>
      </c>
      <c r="C28" s="7" t="s">
        <v>70</v>
      </c>
      <c r="D28" s="81" t="s">
        <v>71</v>
      </c>
      <c r="E28" s="3" t="s">
        <v>8</v>
      </c>
      <c r="F28" s="15">
        <v>1150</v>
      </c>
      <c r="G28" s="22">
        <v>6.87</v>
      </c>
      <c r="H28" s="30">
        <f t="shared" si="2"/>
        <v>7900.5</v>
      </c>
    </row>
    <row r="29" spans="1:8" ht="23.25" customHeight="1" x14ac:dyDescent="0.2">
      <c r="A29" s="12" t="s">
        <v>20</v>
      </c>
      <c r="B29" s="86" t="s">
        <v>72</v>
      </c>
      <c r="C29" s="7" t="s">
        <v>73</v>
      </c>
      <c r="D29" s="87" t="s">
        <v>74</v>
      </c>
      <c r="E29" s="3" t="s">
        <v>29</v>
      </c>
      <c r="F29" s="15">
        <v>57.5</v>
      </c>
      <c r="G29" s="24">
        <v>1414.83</v>
      </c>
      <c r="H29" s="30">
        <f t="shared" si="2"/>
        <v>81352.72</v>
      </c>
    </row>
    <row r="30" spans="1:8" ht="24" customHeight="1" x14ac:dyDescent="0.2">
      <c r="A30" s="12" t="s">
        <v>58</v>
      </c>
      <c r="B30" s="88">
        <v>94990</v>
      </c>
      <c r="C30" s="7" t="s">
        <v>75</v>
      </c>
      <c r="D30" s="89" t="s">
        <v>76</v>
      </c>
      <c r="E30" s="3" t="s">
        <v>29</v>
      </c>
      <c r="F30" s="15">
        <v>27.6</v>
      </c>
      <c r="G30" s="24">
        <v>645.65</v>
      </c>
      <c r="H30" s="30">
        <f t="shared" si="2"/>
        <v>17819.939999999999</v>
      </c>
    </row>
    <row r="31" spans="1:8" ht="24" customHeight="1" x14ac:dyDescent="0.2">
      <c r="A31" s="98"/>
      <c r="B31" s="98"/>
      <c r="C31" s="44" t="s">
        <v>80</v>
      </c>
      <c r="D31" s="99" t="s">
        <v>132</v>
      </c>
      <c r="E31" s="98"/>
      <c r="F31" s="98"/>
      <c r="G31" s="98"/>
      <c r="H31" s="4">
        <f>H32</f>
        <v>50961.4</v>
      </c>
    </row>
    <row r="32" spans="1:8" ht="24" customHeight="1" x14ac:dyDescent="0.2">
      <c r="A32" s="32" t="s">
        <v>77</v>
      </c>
      <c r="B32" s="88" t="s">
        <v>78</v>
      </c>
      <c r="C32" s="7" t="s">
        <v>83</v>
      </c>
      <c r="D32" s="33" t="s">
        <v>79</v>
      </c>
      <c r="E32" s="7" t="s">
        <v>41</v>
      </c>
      <c r="F32" s="15">
        <v>20</v>
      </c>
      <c r="G32" s="24">
        <v>2548.0700000000002</v>
      </c>
      <c r="H32" s="30">
        <f t="shared" ref="H32" si="3">G32*F32</f>
        <v>50961.4</v>
      </c>
    </row>
    <row r="33" spans="1:8" s="48" customFormat="1" ht="22.5" customHeight="1" x14ac:dyDescent="0.2">
      <c r="A33" s="43"/>
      <c r="B33" s="43"/>
      <c r="C33" s="44" t="s">
        <v>89</v>
      </c>
      <c r="D33" s="60" t="s">
        <v>81</v>
      </c>
      <c r="E33" s="45"/>
      <c r="F33" s="43"/>
      <c r="G33" s="46"/>
      <c r="H33" s="47">
        <f>TRUNC(H34+H35+H36,2)</f>
        <v>14704.24</v>
      </c>
    </row>
    <row r="34" spans="1:8" ht="24" customHeight="1" x14ac:dyDescent="0.2">
      <c r="A34" s="34" t="s">
        <v>20</v>
      </c>
      <c r="B34" s="34" t="s">
        <v>82</v>
      </c>
      <c r="C34" s="34" t="s">
        <v>90</v>
      </c>
      <c r="D34" s="35" t="s">
        <v>84</v>
      </c>
      <c r="E34" s="34" t="s">
        <v>8</v>
      </c>
      <c r="F34" s="36">
        <v>121.6</v>
      </c>
      <c r="G34" s="37">
        <v>72.239999999999995</v>
      </c>
      <c r="H34" s="30">
        <f>TRUNC(G34*F34,2)</f>
        <v>8784.3799999999992</v>
      </c>
    </row>
    <row r="35" spans="1:8" ht="27.75" customHeight="1" x14ac:dyDescent="0.2">
      <c r="A35" s="34" t="s">
        <v>20</v>
      </c>
      <c r="B35" s="34" t="s">
        <v>85</v>
      </c>
      <c r="C35" s="34" t="s">
        <v>91</v>
      </c>
      <c r="D35" s="35" t="s">
        <v>86</v>
      </c>
      <c r="E35" s="34" t="s">
        <v>8</v>
      </c>
      <c r="F35" s="38">
        <v>1.44</v>
      </c>
      <c r="G35" s="39">
        <v>872.74</v>
      </c>
      <c r="H35" s="30">
        <f t="shared" ref="H35:H36" si="4">TRUNC(G35*F35,2)</f>
        <v>1256.74</v>
      </c>
    </row>
    <row r="36" spans="1:8" ht="19.5" customHeight="1" x14ac:dyDescent="0.2">
      <c r="A36" s="34" t="s">
        <v>20</v>
      </c>
      <c r="B36" s="40" t="s">
        <v>87</v>
      </c>
      <c r="C36" s="34" t="s">
        <v>92</v>
      </c>
      <c r="D36" s="41" t="s">
        <v>88</v>
      </c>
      <c r="E36" s="34" t="s">
        <v>4</v>
      </c>
      <c r="F36" s="38">
        <v>4</v>
      </c>
      <c r="G36" s="39">
        <v>1165.78</v>
      </c>
      <c r="H36" s="30">
        <f t="shared" si="4"/>
        <v>4663.12</v>
      </c>
    </row>
    <row r="37" spans="1:8" s="58" customFormat="1" ht="21.75" customHeight="1" x14ac:dyDescent="0.2">
      <c r="A37" s="142"/>
      <c r="B37" s="143"/>
      <c r="C37" s="144" t="s">
        <v>93</v>
      </c>
      <c r="D37" s="141" t="s">
        <v>134</v>
      </c>
      <c r="E37" s="140"/>
      <c r="F37" s="140"/>
      <c r="G37" s="140"/>
      <c r="H37" s="5">
        <v>111055.64</v>
      </c>
    </row>
    <row r="38" spans="1:8" s="51" customFormat="1" ht="19.5" customHeight="1" x14ac:dyDescent="0.25">
      <c r="A38" s="2"/>
      <c r="B38" s="2"/>
      <c r="C38" s="44"/>
      <c r="D38" s="59" t="s">
        <v>19</v>
      </c>
      <c r="E38" s="2"/>
      <c r="F38" s="2"/>
      <c r="G38" s="6"/>
      <c r="H38" s="4">
        <f>TRUNC(H39+H40+H41+H42,2)</f>
        <v>16090.47</v>
      </c>
    </row>
    <row r="39" spans="1:8" ht="27" customHeight="1" x14ac:dyDescent="0.2">
      <c r="A39" s="2" t="s">
        <v>20</v>
      </c>
      <c r="B39" s="100" t="s">
        <v>23</v>
      </c>
      <c r="C39" s="2" t="s">
        <v>94</v>
      </c>
      <c r="D39" s="101" t="s">
        <v>25</v>
      </c>
      <c r="E39" s="102" t="s">
        <v>8</v>
      </c>
      <c r="F39" s="103">
        <v>360</v>
      </c>
      <c r="G39" s="104">
        <v>19.78</v>
      </c>
      <c r="H39" s="11">
        <f>TRUNC(G39*F39,2)</f>
        <v>7120.8</v>
      </c>
    </row>
    <row r="40" spans="1:8" ht="27" customHeight="1" x14ac:dyDescent="0.2">
      <c r="A40" s="2" t="s">
        <v>20</v>
      </c>
      <c r="B40" s="2" t="s">
        <v>26</v>
      </c>
      <c r="C40" s="2" t="s">
        <v>95</v>
      </c>
      <c r="D40" s="105" t="s">
        <v>28</v>
      </c>
      <c r="E40" s="106" t="s">
        <v>29</v>
      </c>
      <c r="F40" s="107">
        <v>90</v>
      </c>
      <c r="G40" s="104">
        <v>21.67</v>
      </c>
      <c r="H40" s="11">
        <f t="shared" ref="H40:H42" si="5">TRUNC(G40*F40,2)</f>
        <v>1950.3</v>
      </c>
    </row>
    <row r="41" spans="1:8" ht="23.25" customHeight="1" x14ac:dyDescent="0.2">
      <c r="A41" s="2" t="s">
        <v>20</v>
      </c>
      <c r="B41" s="108" t="s">
        <v>30</v>
      </c>
      <c r="C41" s="2" t="s">
        <v>96</v>
      </c>
      <c r="D41" s="43" t="s">
        <v>32</v>
      </c>
      <c r="E41" s="100" t="s">
        <v>29</v>
      </c>
      <c r="F41" s="109">
        <v>207</v>
      </c>
      <c r="G41" s="22">
        <v>4.62</v>
      </c>
      <c r="H41" s="11">
        <f t="shared" si="5"/>
        <v>956.34</v>
      </c>
    </row>
    <row r="42" spans="1:8" ht="28.5" customHeight="1" x14ac:dyDescent="0.2">
      <c r="A42" s="2" t="s">
        <v>20</v>
      </c>
      <c r="B42" s="2" t="s">
        <v>33</v>
      </c>
      <c r="C42" s="2" t="s">
        <v>97</v>
      </c>
      <c r="D42" s="110" t="s">
        <v>35</v>
      </c>
      <c r="E42" s="100" t="s">
        <v>29</v>
      </c>
      <c r="F42" s="109">
        <v>207</v>
      </c>
      <c r="G42" s="22">
        <v>29.29</v>
      </c>
      <c r="H42" s="11">
        <f t="shared" si="5"/>
        <v>6063.03</v>
      </c>
    </row>
    <row r="43" spans="1:8" s="48" customFormat="1" ht="19.5" customHeight="1" x14ac:dyDescent="0.2">
      <c r="A43" s="43"/>
      <c r="B43" s="43"/>
      <c r="C43" s="44" t="s">
        <v>98</v>
      </c>
      <c r="D43" s="59" t="s">
        <v>36</v>
      </c>
      <c r="E43" s="43"/>
      <c r="F43" s="43"/>
      <c r="G43" s="43"/>
      <c r="H43" s="4">
        <f>TRUNC(H44+H45+H46+H47+H48+H49+H50,3)</f>
        <v>39070.455999999998</v>
      </c>
    </row>
    <row r="44" spans="1:8" ht="27.75" customHeight="1" x14ac:dyDescent="0.2">
      <c r="A44" s="2" t="s">
        <v>20</v>
      </c>
      <c r="B44" s="2" t="s">
        <v>26</v>
      </c>
      <c r="C44" s="3" t="s">
        <v>99</v>
      </c>
      <c r="D44" s="105" t="s">
        <v>37</v>
      </c>
      <c r="E44" s="106" t="s">
        <v>29</v>
      </c>
      <c r="F44" s="107">
        <v>60</v>
      </c>
      <c r="G44" s="111">
        <v>21.67</v>
      </c>
      <c r="H44" s="25">
        <f>TRUNC(G44*F44,2)</f>
        <v>1300.2</v>
      </c>
    </row>
    <row r="45" spans="1:8" ht="18" customHeight="1" x14ac:dyDescent="0.2">
      <c r="A45" s="2" t="s">
        <v>20</v>
      </c>
      <c r="B45" s="100" t="s">
        <v>38</v>
      </c>
      <c r="C45" s="3" t="s">
        <v>100</v>
      </c>
      <c r="D45" s="112" t="s">
        <v>40</v>
      </c>
      <c r="E45" s="2" t="s">
        <v>41</v>
      </c>
      <c r="F45" s="113">
        <v>60</v>
      </c>
      <c r="G45" s="111">
        <v>89.3</v>
      </c>
      <c r="H45" s="25">
        <f t="shared" ref="H45:H50" si="6">TRUNC(G45*F45,2)</f>
        <v>5358</v>
      </c>
    </row>
    <row r="46" spans="1:8" ht="18" customHeight="1" x14ac:dyDescent="0.2">
      <c r="A46" s="2" t="s">
        <v>20</v>
      </c>
      <c r="B46" s="100" t="s">
        <v>42</v>
      </c>
      <c r="C46" s="3" t="s">
        <v>101</v>
      </c>
      <c r="D46" s="114" t="s">
        <v>44</v>
      </c>
      <c r="E46" s="106" t="s">
        <v>29</v>
      </c>
      <c r="F46" s="107">
        <v>60</v>
      </c>
      <c r="G46" s="111">
        <v>5.45</v>
      </c>
      <c r="H46" s="25">
        <f t="shared" si="6"/>
        <v>327</v>
      </c>
    </row>
    <row r="47" spans="1:8" ht="18" customHeight="1" x14ac:dyDescent="0.2">
      <c r="A47" s="2" t="s">
        <v>20</v>
      </c>
      <c r="B47" s="100" t="s">
        <v>45</v>
      </c>
      <c r="C47" s="3" t="s">
        <v>102</v>
      </c>
      <c r="D47" s="114" t="s">
        <v>47</v>
      </c>
      <c r="E47" s="7" t="s">
        <v>48</v>
      </c>
      <c r="F47" s="113">
        <v>6</v>
      </c>
      <c r="G47" s="111">
        <v>2848.87</v>
      </c>
      <c r="H47" s="25">
        <f t="shared" si="6"/>
        <v>17093.22</v>
      </c>
    </row>
    <row r="48" spans="1:8" ht="18" customHeight="1" x14ac:dyDescent="0.2">
      <c r="A48" s="2" t="s">
        <v>20</v>
      </c>
      <c r="B48" s="2" t="s">
        <v>52</v>
      </c>
      <c r="C48" s="3" t="s">
        <v>103</v>
      </c>
      <c r="D48" s="43" t="s">
        <v>54</v>
      </c>
      <c r="E48" s="7" t="s">
        <v>29</v>
      </c>
      <c r="F48" s="115">
        <v>8.8000000000000007</v>
      </c>
      <c r="G48" s="27">
        <v>1185.52</v>
      </c>
      <c r="H48" s="25">
        <f>TRUNC(G48*F48,3)</f>
        <v>10432.575999999999</v>
      </c>
    </row>
    <row r="49" spans="1:8" ht="18" customHeight="1" x14ac:dyDescent="0.2">
      <c r="A49" s="2" t="s">
        <v>20</v>
      </c>
      <c r="B49" s="2" t="s">
        <v>55</v>
      </c>
      <c r="C49" s="3" t="s">
        <v>141</v>
      </c>
      <c r="D49" s="43" t="s">
        <v>57</v>
      </c>
      <c r="E49" s="7" t="s">
        <v>29</v>
      </c>
      <c r="F49" s="115">
        <v>8.8000000000000007</v>
      </c>
      <c r="G49" s="27">
        <v>422.38</v>
      </c>
      <c r="H49" s="25">
        <f t="shared" si="6"/>
        <v>3716.94</v>
      </c>
    </row>
    <row r="50" spans="1:8" ht="28.5" customHeight="1" x14ac:dyDescent="0.2">
      <c r="A50" s="2" t="s">
        <v>58</v>
      </c>
      <c r="B50" s="2">
        <v>94293</v>
      </c>
      <c r="C50" s="3" t="s">
        <v>142</v>
      </c>
      <c r="D50" s="50" t="s">
        <v>136</v>
      </c>
      <c r="E50" s="7" t="s">
        <v>41</v>
      </c>
      <c r="F50" s="115">
        <v>6</v>
      </c>
      <c r="G50" s="27">
        <v>140.41999999999999</v>
      </c>
      <c r="H50" s="25">
        <f t="shared" si="6"/>
        <v>842.52</v>
      </c>
    </row>
    <row r="51" spans="1:8" s="48" customFormat="1" ht="16.5" customHeight="1" x14ac:dyDescent="0.2">
      <c r="A51" s="49"/>
      <c r="B51" s="49"/>
      <c r="C51" s="44" t="s">
        <v>104</v>
      </c>
      <c r="D51" s="59" t="s">
        <v>63</v>
      </c>
      <c r="E51" s="49"/>
      <c r="F51" s="49"/>
      <c r="G51" s="49"/>
      <c r="H51" s="57">
        <f>TRUNC(H52+H53+H54+H55+H56,2)</f>
        <v>47720.959999999999</v>
      </c>
    </row>
    <row r="52" spans="1:8" ht="16.5" customHeight="1" x14ac:dyDescent="0.2">
      <c r="A52" s="116" t="s">
        <v>20</v>
      </c>
      <c r="B52" s="117" t="s">
        <v>64</v>
      </c>
      <c r="C52" s="2" t="s">
        <v>105</v>
      </c>
      <c r="D52" s="118" t="s">
        <v>65</v>
      </c>
      <c r="E52" s="116" t="s">
        <v>29</v>
      </c>
      <c r="F52" s="115">
        <v>64</v>
      </c>
      <c r="G52" s="119">
        <v>176.96</v>
      </c>
      <c r="H52" s="30">
        <f>TRUNC(G52*F52,2)</f>
        <v>11325.44</v>
      </c>
    </row>
    <row r="53" spans="1:8" ht="16.5" customHeight="1" x14ac:dyDescent="0.2">
      <c r="A53" s="116" t="s">
        <v>20</v>
      </c>
      <c r="B53" s="120" t="s">
        <v>66</v>
      </c>
      <c r="C53" s="2" t="s">
        <v>106</v>
      </c>
      <c r="D53" s="121" t="s">
        <v>68</v>
      </c>
      <c r="E53" s="116" t="s">
        <v>8</v>
      </c>
      <c r="F53" s="103">
        <v>360</v>
      </c>
      <c r="G53" s="119">
        <v>14.13</v>
      </c>
      <c r="H53" s="30">
        <f t="shared" ref="H53:H55" si="7">TRUNC(G53*F53,2)</f>
        <v>5086.8</v>
      </c>
    </row>
    <row r="54" spans="1:8" ht="16.5" customHeight="1" x14ac:dyDescent="0.2">
      <c r="A54" s="116" t="s">
        <v>20</v>
      </c>
      <c r="B54" s="2" t="s">
        <v>69</v>
      </c>
      <c r="C54" s="2" t="s">
        <v>107</v>
      </c>
      <c r="D54" s="43" t="s">
        <v>71</v>
      </c>
      <c r="E54" s="116" t="s">
        <v>8</v>
      </c>
      <c r="F54" s="103">
        <v>360</v>
      </c>
      <c r="G54" s="22">
        <v>6.87</v>
      </c>
      <c r="H54" s="30">
        <f t="shared" si="7"/>
        <v>2473.1999999999998</v>
      </c>
    </row>
    <row r="55" spans="1:8" ht="22.5" customHeight="1" x14ac:dyDescent="0.2">
      <c r="A55" s="116" t="s">
        <v>20</v>
      </c>
      <c r="B55" s="122" t="s">
        <v>72</v>
      </c>
      <c r="C55" s="2" t="s">
        <v>143</v>
      </c>
      <c r="D55" s="123" t="s">
        <v>74</v>
      </c>
      <c r="E55" s="116" t="s">
        <v>29</v>
      </c>
      <c r="F55" s="103">
        <v>16</v>
      </c>
      <c r="G55" s="111">
        <v>1414.83</v>
      </c>
      <c r="H55" s="30">
        <f t="shared" si="7"/>
        <v>22637.279999999999</v>
      </c>
    </row>
    <row r="56" spans="1:8" ht="23.25" customHeight="1" x14ac:dyDescent="0.2">
      <c r="A56" s="116" t="s">
        <v>58</v>
      </c>
      <c r="B56" s="117">
        <v>94990</v>
      </c>
      <c r="C56" s="2" t="s">
        <v>144</v>
      </c>
      <c r="D56" s="124" t="s">
        <v>76</v>
      </c>
      <c r="E56" s="116" t="s">
        <v>29</v>
      </c>
      <c r="F56" s="103">
        <v>9.6</v>
      </c>
      <c r="G56" s="125">
        <v>645.65</v>
      </c>
      <c r="H56" s="30">
        <v>6198.24</v>
      </c>
    </row>
    <row r="57" spans="1:8" s="48" customFormat="1" ht="19.5" customHeight="1" x14ac:dyDescent="0.2">
      <c r="A57" s="43"/>
      <c r="B57" s="43"/>
      <c r="C57" s="44" t="s">
        <v>108</v>
      </c>
      <c r="D57" s="60" t="s">
        <v>81</v>
      </c>
      <c r="E57" s="45"/>
      <c r="F57" s="43"/>
      <c r="G57" s="46"/>
      <c r="H57" s="47">
        <f>TRUNC(H58+H59+H60,3)</f>
        <v>8173.7479999999996</v>
      </c>
    </row>
    <row r="58" spans="1:8" ht="33.75" customHeight="1" x14ac:dyDescent="0.2">
      <c r="A58" s="126" t="s">
        <v>20</v>
      </c>
      <c r="B58" s="126" t="s">
        <v>82</v>
      </c>
      <c r="C58" s="126" t="s">
        <v>109</v>
      </c>
      <c r="D58" s="127" t="s">
        <v>84</v>
      </c>
      <c r="E58" s="126" t="s">
        <v>8</v>
      </c>
      <c r="F58" s="128">
        <v>31.2</v>
      </c>
      <c r="G58" s="129">
        <v>72.239999999999995</v>
      </c>
      <c r="H58" s="30">
        <f>TRUNC(G58*F58,3)</f>
        <v>2253.8879999999999</v>
      </c>
    </row>
    <row r="59" spans="1:8" ht="31.5" customHeight="1" x14ac:dyDescent="0.2">
      <c r="A59" s="126" t="s">
        <v>20</v>
      </c>
      <c r="B59" s="126" t="s">
        <v>85</v>
      </c>
      <c r="C59" s="126" t="s">
        <v>110</v>
      </c>
      <c r="D59" s="127" t="s">
        <v>86</v>
      </c>
      <c r="E59" s="126" t="s">
        <v>8</v>
      </c>
      <c r="F59" s="130">
        <v>1.44</v>
      </c>
      <c r="G59" s="131">
        <v>872.74</v>
      </c>
      <c r="H59" s="30">
        <f t="shared" ref="H59:H60" si="8">TRUNC(G59*F59,2)</f>
        <v>1256.74</v>
      </c>
    </row>
    <row r="60" spans="1:8" ht="23.25" customHeight="1" x14ac:dyDescent="0.2">
      <c r="A60" s="126" t="s">
        <v>20</v>
      </c>
      <c r="B60" s="132" t="s">
        <v>87</v>
      </c>
      <c r="C60" s="126" t="s">
        <v>111</v>
      </c>
      <c r="D60" s="133" t="s">
        <v>88</v>
      </c>
      <c r="E60" s="126" t="s">
        <v>4</v>
      </c>
      <c r="F60" s="130">
        <v>4</v>
      </c>
      <c r="G60" s="131">
        <v>1165.78</v>
      </c>
      <c r="H60" s="30">
        <f t="shared" si="8"/>
        <v>4663.12</v>
      </c>
    </row>
    <row r="61" spans="1:8" s="58" customFormat="1" ht="18.75" customHeight="1" x14ac:dyDescent="0.2">
      <c r="A61" s="142"/>
      <c r="B61" s="143"/>
      <c r="C61" s="144" t="s">
        <v>116</v>
      </c>
      <c r="D61" s="146" t="s">
        <v>137</v>
      </c>
      <c r="E61" s="145"/>
      <c r="F61" s="145"/>
      <c r="G61" s="145"/>
      <c r="H61" s="134">
        <f>H62+H67+H75+H81</f>
        <v>140447.33499999999</v>
      </c>
    </row>
    <row r="62" spans="1:8" s="51" customFormat="1" ht="19.5" customHeight="1" x14ac:dyDescent="0.25">
      <c r="A62" s="2"/>
      <c r="B62" s="2"/>
      <c r="C62" s="44"/>
      <c r="D62" s="59" t="s">
        <v>19</v>
      </c>
      <c r="E62" s="2"/>
      <c r="F62" s="2"/>
      <c r="G62" s="6"/>
      <c r="H62" s="4">
        <f>TRUNC(H63+H64+H65+H66,2)</f>
        <v>13480.66</v>
      </c>
    </row>
    <row r="63" spans="1:8" ht="27.75" customHeight="1" x14ac:dyDescent="0.2">
      <c r="A63" s="7" t="s">
        <v>20</v>
      </c>
      <c r="B63" s="12" t="s">
        <v>23</v>
      </c>
      <c r="C63" s="7" t="s">
        <v>112</v>
      </c>
      <c r="D63" s="13" t="s">
        <v>25</v>
      </c>
      <c r="E63" s="14" t="s">
        <v>8</v>
      </c>
      <c r="F63" s="15">
        <v>505</v>
      </c>
      <c r="G63" s="16">
        <v>19.78</v>
      </c>
      <c r="H63" s="11">
        <f>TRUNC(G63*F63,2)</f>
        <v>9988.9</v>
      </c>
    </row>
    <row r="64" spans="1:8" ht="22.5" customHeight="1" x14ac:dyDescent="0.2">
      <c r="A64" s="7" t="s">
        <v>20</v>
      </c>
      <c r="B64" s="7" t="s">
        <v>26</v>
      </c>
      <c r="C64" s="7" t="s">
        <v>113</v>
      </c>
      <c r="D64" s="17" t="s">
        <v>28</v>
      </c>
      <c r="E64" s="18" t="s">
        <v>29</v>
      </c>
      <c r="F64" s="19">
        <v>50.5</v>
      </c>
      <c r="G64" s="16">
        <v>21.67</v>
      </c>
      <c r="H64" s="11">
        <f t="shared" ref="H64:H66" si="9">TRUNC(G64*F64,2)</f>
        <v>1094.33</v>
      </c>
    </row>
    <row r="65" spans="1:8" ht="16.5" customHeight="1" x14ac:dyDescent="0.2">
      <c r="A65" s="7" t="s">
        <v>20</v>
      </c>
      <c r="B65" s="20" t="s">
        <v>30</v>
      </c>
      <c r="C65" s="7" t="s">
        <v>114</v>
      </c>
      <c r="D65" s="81" t="s">
        <v>32</v>
      </c>
      <c r="E65" s="12" t="s">
        <v>29</v>
      </c>
      <c r="F65" s="21">
        <v>70.7</v>
      </c>
      <c r="G65" s="22">
        <v>4.62</v>
      </c>
      <c r="H65" s="11">
        <f t="shared" si="9"/>
        <v>326.63</v>
      </c>
    </row>
    <row r="66" spans="1:8" ht="25.5" customHeight="1" x14ac:dyDescent="0.2">
      <c r="A66" s="7" t="s">
        <v>20</v>
      </c>
      <c r="B66" s="7" t="s">
        <v>33</v>
      </c>
      <c r="C66" s="7" t="s">
        <v>115</v>
      </c>
      <c r="D66" s="23" t="s">
        <v>35</v>
      </c>
      <c r="E66" s="12" t="s">
        <v>29</v>
      </c>
      <c r="F66" s="21">
        <v>70.7</v>
      </c>
      <c r="G66" s="22">
        <v>29.29</v>
      </c>
      <c r="H66" s="11">
        <f t="shared" si="9"/>
        <v>2070.8000000000002</v>
      </c>
    </row>
    <row r="67" spans="1:8" s="48" customFormat="1" ht="17.25" customHeight="1" x14ac:dyDescent="0.2">
      <c r="A67" s="43"/>
      <c r="B67" s="43"/>
      <c r="C67" s="44" t="s">
        <v>117</v>
      </c>
      <c r="D67" s="59" t="s">
        <v>36</v>
      </c>
      <c r="E67" s="43"/>
      <c r="F67" s="43"/>
      <c r="G67" s="43"/>
      <c r="H67" s="4">
        <f>TRUNC(H68+H69+H70+H71+H72+H73+H74,2)</f>
        <v>44626.93</v>
      </c>
    </row>
    <row r="68" spans="1:8" ht="21" customHeight="1" x14ac:dyDescent="0.2">
      <c r="A68" s="7" t="s">
        <v>20</v>
      </c>
      <c r="B68" s="7" t="s">
        <v>26</v>
      </c>
      <c r="C68" s="3" t="s">
        <v>118</v>
      </c>
      <c r="D68" s="17" t="s">
        <v>37</v>
      </c>
      <c r="E68" s="18" t="s">
        <v>29</v>
      </c>
      <c r="F68" s="19">
        <v>46</v>
      </c>
      <c r="G68" s="24">
        <v>21.67</v>
      </c>
      <c r="H68" s="25">
        <f>TRUNC(G68*F68,2)</f>
        <v>996.82</v>
      </c>
    </row>
    <row r="69" spans="1:8" ht="16.5" customHeight="1" x14ac:dyDescent="0.2">
      <c r="A69" s="7" t="s">
        <v>20</v>
      </c>
      <c r="B69" s="12" t="s">
        <v>38</v>
      </c>
      <c r="C69" s="3" t="s">
        <v>119</v>
      </c>
      <c r="D69" s="52" t="s">
        <v>40</v>
      </c>
      <c r="E69" s="7" t="s">
        <v>41</v>
      </c>
      <c r="F69" s="9">
        <v>92</v>
      </c>
      <c r="G69" s="24">
        <v>89.3</v>
      </c>
      <c r="H69" s="25">
        <f t="shared" ref="H69:H74" si="10">TRUNC(G69*F69,2)</f>
        <v>8215.6</v>
      </c>
    </row>
    <row r="70" spans="1:8" ht="16.5" customHeight="1" x14ac:dyDescent="0.2">
      <c r="A70" s="7" t="s">
        <v>20</v>
      </c>
      <c r="B70" s="12" t="s">
        <v>42</v>
      </c>
      <c r="C70" s="3" t="s">
        <v>120</v>
      </c>
      <c r="D70" s="83" t="s">
        <v>44</v>
      </c>
      <c r="E70" s="18" t="s">
        <v>29</v>
      </c>
      <c r="F70" s="21">
        <v>46</v>
      </c>
      <c r="G70" s="24">
        <v>5.45</v>
      </c>
      <c r="H70" s="25">
        <f t="shared" si="10"/>
        <v>250.7</v>
      </c>
    </row>
    <row r="71" spans="1:8" ht="16.5" customHeight="1" x14ac:dyDescent="0.2">
      <c r="A71" s="7" t="s">
        <v>20</v>
      </c>
      <c r="B71" s="12" t="s">
        <v>45</v>
      </c>
      <c r="C71" s="3" t="s">
        <v>121</v>
      </c>
      <c r="D71" s="83" t="s">
        <v>47</v>
      </c>
      <c r="E71" s="7" t="s">
        <v>48</v>
      </c>
      <c r="F71" s="9">
        <v>6</v>
      </c>
      <c r="G71" s="24">
        <v>2848.87</v>
      </c>
      <c r="H71" s="25">
        <f t="shared" si="10"/>
        <v>17093.22</v>
      </c>
    </row>
    <row r="72" spans="1:8" ht="16.5" customHeight="1" x14ac:dyDescent="0.2">
      <c r="A72" s="7" t="s">
        <v>20</v>
      </c>
      <c r="B72" s="7" t="s">
        <v>52</v>
      </c>
      <c r="C72" s="3" t="s">
        <v>122</v>
      </c>
      <c r="D72" s="81" t="s">
        <v>54</v>
      </c>
      <c r="E72" s="7" t="s">
        <v>29</v>
      </c>
      <c r="F72" s="28">
        <v>10.1</v>
      </c>
      <c r="G72" s="27">
        <v>1185.52</v>
      </c>
      <c r="H72" s="25">
        <f t="shared" si="10"/>
        <v>11973.75</v>
      </c>
    </row>
    <row r="73" spans="1:8" ht="16.5" customHeight="1" x14ac:dyDescent="0.2">
      <c r="A73" s="7" t="s">
        <v>20</v>
      </c>
      <c r="B73" s="7" t="s">
        <v>55</v>
      </c>
      <c r="C73" s="3" t="s">
        <v>145</v>
      </c>
      <c r="D73" s="81" t="s">
        <v>57</v>
      </c>
      <c r="E73" s="7" t="s">
        <v>29</v>
      </c>
      <c r="F73" s="28">
        <v>11.11</v>
      </c>
      <c r="G73" s="27">
        <v>422.38</v>
      </c>
      <c r="H73" s="25">
        <f t="shared" si="10"/>
        <v>4692.6400000000003</v>
      </c>
    </row>
    <row r="74" spans="1:8" ht="24" customHeight="1" x14ac:dyDescent="0.2">
      <c r="A74" s="7" t="s">
        <v>58</v>
      </c>
      <c r="B74" s="7">
        <v>94293</v>
      </c>
      <c r="C74" s="3" t="s">
        <v>146</v>
      </c>
      <c r="D74" s="17" t="s">
        <v>60</v>
      </c>
      <c r="E74" s="7" t="s">
        <v>41</v>
      </c>
      <c r="F74" s="9">
        <v>10</v>
      </c>
      <c r="G74" s="24">
        <v>140.41999999999999</v>
      </c>
      <c r="H74" s="25">
        <f t="shared" si="10"/>
        <v>1404.2</v>
      </c>
    </row>
    <row r="75" spans="1:8" s="48" customFormat="1" ht="18.75" customHeight="1" x14ac:dyDescent="0.2">
      <c r="A75" s="49"/>
      <c r="B75" s="49"/>
      <c r="C75" s="44" t="s">
        <v>123</v>
      </c>
      <c r="D75" s="59" t="s">
        <v>63</v>
      </c>
      <c r="E75" s="49"/>
      <c r="F75" s="49"/>
      <c r="G75" s="49"/>
      <c r="H75" s="4">
        <f>TRUNC(H76+H77+H78+H79+H80,3)</f>
        <v>72027.695000000007</v>
      </c>
    </row>
    <row r="76" spans="1:8" ht="16.5" customHeight="1" x14ac:dyDescent="0.2">
      <c r="A76" s="3" t="s">
        <v>20</v>
      </c>
      <c r="B76" s="29" t="s">
        <v>64</v>
      </c>
      <c r="C76" s="7" t="s">
        <v>124</v>
      </c>
      <c r="D76" s="84" t="s">
        <v>65</v>
      </c>
      <c r="E76" s="3" t="s">
        <v>29</v>
      </c>
      <c r="F76" s="28">
        <v>101</v>
      </c>
      <c r="G76" s="27">
        <v>176.96</v>
      </c>
      <c r="H76" s="30">
        <f>TRUNC(G76*F76,2)</f>
        <v>17872.96</v>
      </c>
    </row>
    <row r="77" spans="1:8" ht="16.5" customHeight="1" x14ac:dyDescent="0.2">
      <c r="A77" s="3" t="s">
        <v>20</v>
      </c>
      <c r="B77" s="31" t="s">
        <v>66</v>
      </c>
      <c r="C77" s="7" t="s">
        <v>125</v>
      </c>
      <c r="D77" s="85" t="s">
        <v>68</v>
      </c>
      <c r="E77" s="3" t="s">
        <v>8</v>
      </c>
      <c r="F77" s="28">
        <v>505</v>
      </c>
      <c r="G77" s="27">
        <v>14.13</v>
      </c>
      <c r="H77" s="30">
        <f t="shared" ref="H77:H78" si="11">TRUNC(G77*F77,2)</f>
        <v>7135.65</v>
      </c>
    </row>
    <row r="78" spans="1:8" ht="16.5" customHeight="1" x14ac:dyDescent="0.2">
      <c r="A78" s="3" t="s">
        <v>20</v>
      </c>
      <c r="B78" s="7" t="s">
        <v>69</v>
      </c>
      <c r="C78" s="7" t="s">
        <v>126</v>
      </c>
      <c r="D78" s="81" t="s">
        <v>71</v>
      </c>
      <c r="E78" s="3" t="s">
        <v>8</v>
      </c>
      <c r="F78" s="28">
        <v>505</v>
      </c>
      <c r="G78" s="22">
        <v>6.87</v>
      </c>
      <c r="H78" s="30">
        <f t="shared" si="11"/>
        <v>3469.35</v>
      </c>
    </row>
    <row r="79" spans="1:8" ht="21.75" customHeight="1" x14ac:dyDescent="0.2">
      <c r="A79" s="3" t="s">
        <v>20</v>
      </c>
      <c r="B79" s="53" t="s">
        <v>72</v>
      </c>
      <c r="C79" s="7" t="s">
        <v>147</v>
      </c>
      <c r="D79" s="54" t="s">
        <v>74</v>
      </c>
      <c r="E79" s="3" t="s">
        <v>29</v>
      </c>
      <c r="F79" s="15">
        <v>25.25</v>
      </c>
      <c r="G79" s="24">
        <v>1414.83</v>
      </c>
      <c r="H79" s="30">
        <f>TRUNC(G79*F79,3)</f>
        <v>35724.457000000002</v>
      </c>
    </row>
    <row r="80" spans="1:8" ht="16.5" customHeight="1" x14ac:dyDescent="0.2">
      <c r="A80" s="3" t="s">
        <v>58</v>
      </c>
      <c r="B80" s="29">
        <v>94990</v>
      </c>
      <c r="C80" s="7" t="s">
        <v>148</v>
      </c>
      <c r="D80" s="84" t="s">
        <v>76</v>
      </c>
      <c r="E80" s="55" t="s">
        <v>29</v>
      </c>
      <c r="F80" s="15">
        <v>12.12</v>
      </c>
      <c r="G80" s="56">
        <v>645.65</v>
      </c>
      <c r="H80" s="30">
        <f>TRUNC(G80*F80,3)</f>
        <v>7825.2780000000002</v>
      </c>
    </row>
    <row r="81" spans="1:8" s="48" customFormat="1" ht="17.25" customHeight="1" x14ac:dyDescent="0.2">
      <c r="A81" s="43"/>
      <c r="B81" s="43"/>
      <c r="C81" s="44" t="s">
        <v>149</v>
      </c>
      <c r="D81" s="60" t="s">
        <v>81</v>
      </c>
      <c r="E81" s="45"/>
      <c r="F81" s="43"/>
      <c r="G81" s="46"/>
      <c r="H81" s="47">
        <f>TRUNC(H82+H83+H84,2)</f>
        <v>10312.049999999999</v>
      </c>
    </row>
    <row r="82" spans="1:8" ht="36" customHeight="1" x14ac:dyDescent="0.2">
      <c r="A82" s="34" t="s">
        <v>20</v>
      </c>
      <c r="B82" s="34" t="s">
        <v>82</v>
      </c>
      <c r="C82" s="34" t="s">
        <v>150</v>
      </c>
      <c r="D82" s="35" t="s">
        <v>84</v>
      </c>
      <c r="E82" s="34" t="s">
        <v>8</v>
      </c>
      <c r="F82" s="36">
        <v>60.8</v>
      </c>
      <c r="G82" s="37">
        <v>72.239999999999995</v>
      </c>
      <c r="H82" s="30">
        <f>TRUNC(G82*F82,2)</f>
        <v>4392.1899999999996</v>
      </c>
    </row>
    <row r="83" spans="1:8" ht="27" customHeight="1" x14ac:dyDescent="0.2">
      <c r="A83" s="34" t="s">
        <v>20</v>
      </c>
      <c r="B83" s="34" t="s">
        <v>85</v>
      </c>
      <c r="C83" s="34" t="s">
        <v>151</v>
      </c>
      <c r="D83" s="35" t="s">
        <v>86</v>
      </c>
      <c r="E83" s="34" t="s">
        <v>8</v>
      </c>
      <c r="F83" s="38">
        <v>1.44</v>
      </c>
      <c r="G83" s="39">
        <v>872.74</v>
      </c>
      <c r="H83" s="30">
        <f t="shared" ref="H83:H84" si="12">TRUNC(G83*F83,2)</f>
        <v>1256.74</v>
      </c>
    </row>
    <row r="84" spans="1:8" ht="20.25" customHeight="1" x14ac:dyDescent="0.2">
      <c r="A84" s="34" t="s">
        <v>20</v>
      </c>
      <c r="B84" s="40" t="s">
        <v>87</v>
      </c>
      <c r="C84" s="34" t="s">
        <v>152</v>
      </c>
      <c r="D84" s="135" t="s">
        <v>88</v>
      </c>
      <c r="E84" s="34" t="s">
        <v>4</v>
      </c>
      <c r="F84" s="38">
        <v>4</v>
      </c>
      <c r="G84" s="39">
        <v>1165.78</v>
      </c>
      <c r="H84" s="30">
        <f t="shared" si="12"/>
        <v>4663.12</v>
      </c>
    </row>
    <row r="85" spans="1:8" s="58" customFormat="1" ht="18.75" customHeight="1" x14ac:dyDescent="0.2">
      <c r="A85" s="142"/>
      <c r="B85" s="143"/>
      <c r="C85" s="144" t="s">
        <v>153</v>
      </c>
      <c r="D85" s="146" t="s">
        <v>138</v>
      </c>
      <c r="E85" s="145"/>
      <c r="F85" s="145"/>
      <c r="G85" s="145"/>
      <c r="H85" s="134">
        <f>H86+H91+H99+H105</f>
        <v>154026.32999999999</v>
      </c>
    </row>
    <row r="86" spans="1:8" s="51" customFormat="1" ht="19.5" customHeight="1" x14ac:dyDescent="0.25">
      <c r="A86" s="2"/>
      <c r="B86" s="2"/>
      <c r="C86" s="44"/>
      <c r="D86" s="59" t="s">
        <v>19</v>
      </c>
      <c r="E86" s="2"/>
      <c r="F86" s="2"/>
      <c r="G86" s="6"/>
      <c r="H86" s="4">
        <f>TRUNC(H87+H88+H89+H90,2)</f>
        <v>19272</v>
      </c>
    </row>
    <row r="87" spans="1:8" ht="27.75" customHeight="1" x14ac:dyDescent="0.2">
      <c r="A87" s="7" t="s">
        <v>20</v>
      </c>
      <c r="B87" s="12" t="s">
        <v>23</v>
      </c>
      <c r="C87" s="7" t="s">
        <v>154</v>
      </c>
      <c r="D87" s="13" t="s">
        <v>25</v>
      </c>
      <c r="E87" s="14" t="s">
        <v>8</v>
      </c>
      <c r="F87" s="15">
        <v>600</v>
      </c>
      <c r="G87" s="16">
        <v>19.78</v>
      </c>
      <c r="H87" s="11">
        <f>TRUNC(G87*F87,2)</f>
        <v>11868</v>
      </c>
    </row>
    <row r="88" spans="1:8" ht="22.5" customHeight="1" x14ac:dyDescent="0.2">
      <c r="A88" s="7" t="s">
        <v>20</v>
      </c>
      <c r="B88" s="7" t="s">
        <v>26</v>
      </c>
      <c r="C88" s="7" t="s">
        <v>155</v>
      </c>
      <c r="D88" s="17" t="s">
        <v>28</v>
      </c>
      <c r="E88" s="18" t="s">
        <v>29</v>
      </c>
      <c r="F88" s="19">
        <v>60</v>
      </c>
      <c r="G88" s="16">
        <v>21.67</v>
      </c>
      <c r="H88" s="11">
        <f t="shared" ref="H88:H90" si="13">TRUNC(G88*F88,2)</f>
        <v>1300.2</v>
      </c>
    </row>
    <row r="89" spans="1:8" ht="16.5" customHeight="1" x14ac:dyDescent="0.2">
      <c r="A89" s="7" t="s">
        <v>20</v>
      </c>
      <c r="B89" s="20" t="s">
        <v>30</v>
      </c>
      <c r="C89" s="7" t="s">
        <v>156</v>
      </c>
      <c r="D89" s="81" t="s">
        <v>32</v>
      </c>
      <c r="E89" s="12" t="s">
        <v>29</v>
      </c>
      <c r="F89" s="21">
        <v>180</v>
      </c>
      <c r="G89" s="22">
        <v>4.62</v>
      </c>
      <c r="H89" s="11">
        <f t="shared" si="13"/>
        <v>831.6</v>
      </c>
    </row>
    <row r="90" spans="1:8" ht="25.5" customHeight="1" x14ac:dyDescent="0.2">
      <c r="A90" s="7" t="s">
        <v>20</v>
      </c>
      <c r="B90" s="7" t="s">
        <v>33</v>
      </c>
      <c r="C90" s="7" t="s">
        <v>157</v>
      </c>
      <c r="D90" s="23" t="s">
        <v>35</v>
      </c>
      <c r="E90" s="12" t="s">
        <v>29</v>
      </c>
      <c r="F90" s="21">
        <v>180</v>
      </c>
      <c r="G90" s="22">
        <v>29.29</v>
      </c>
      <c r="H90" s="11">
        <f t="shared" si="13"/>
        <v>5272.2</v>
      </c>
    </row>
    <row r="91" spans="1:8" s="48" customFormat="1" ht="17.25" customHeight="1" x14ac:dyDescent="0.2">
      <c r="A91" s="43"/>
      <c r="B91" s="43"/>
      <c r="C91" s="44" t="s">
        <v>158</v>
      </c>
      <c r="D91" s="59" t="s">
        <v>36</v>
      </c>
      <c r="E91" s="43"/>
      <c r="F91" s="43"/>
      <c r="G91" s="43"/>
      <c r="H91" s="4">
        <f>TRUNC(H92+H93+H94+H95+H96+H97+H98,3)</f>
        <v>49482.42</v>
      </c>
    </row>
    <row r="92" spans="1:8" ht="21" customHeight="1" x14ac:dyDescent="0.2">
      <c r="A92" s="7" t="s">
        <v>20</v>
      </c>
      <c r="B92" s="7" t="s">
        <v>26</v>
      </c>
      <c r="C92" s="3" t="s">
        <v>159</v>
      </c>
      <c r="D92" s="17" t="s">
        <v>37</v>
      </c>
      <c r="E92" s="18" t="s">
        <v>29</v>
      </c>
      <c r="F92" s="19">
        <v>50</v>
      </c>
      <c r="G92" s="24">
        <v>21.67</v>
      </c>
      <c r="H92" s="25">
        <f>TRUNC(G92*F92,2)</f>
        <v>1083.5</v>
      </c>
    </row>
    <row r="93" spans="1:8" ht="16.5" customHeight="1" x14ac:dyDescent="0.2">
      <c r="A93" s="7" t="s">
        <v>20</v>
      </c>
      <c r="B93" s="12" t="s">
        <v>38</v>
      </c>
      <c r="C93" s="3" t="s">
        <v>160</v>
      </c>
      <c r="D93" s="52" t="s">
        <v>40</v>
      </c>
      <c r="E93" s="7" t="s">
        <v>41</v>
      </c>
      <c r="F93" s="9">
        <v>100</v>
      </c>
      <c r="G93" s="24">
        <v>89.3</v>
      </c>
      <c r="H93" s="25">
        <f t="shared" ref="H93:H98" si="14">TRUNC(G93*F93,2)</f>
        <v>8930</v>
      </c>
    </row>
    <row r="94" spans="1:8" ht="16.5" customHeight="1" x14ac:dyDescent="0.2">
      <c r="A94" s="7" t="s">
        <v>20</v>
      </c>
      <c r="B94" s="12" t="s">
        <v>42</v>
      </c>
      <c r="C94" s="3" t="s">
        <v>161</v>
      </c>
      <c r="D94" s="83" t="s">
        <v>44</v>
      </c>
      <c r="E94" s="18" t="s">
        <v>29</v>
      </c>
      <c r="F94" s="21">
        <v>50</v>
      </c>
      <c r="G94" s="24">
        <v>5.45</v>
      </c>
      <c r="H94" s="25">
        <f t="shared" si="14"/>
        <v>272.5</v>
      </c>
    </row>
    <row r="95" spans="1:8" ht="16.5" customHeight="1" x14ac:dyDescent="0.2">
      <c r="A95" s="7" t="s">
        <v>20</v>
      </c>
      <c r="B95" s="12" t="s">
        <v>45</v>
      </c>
      <c r="C95" s="3" t="s">
        <v>162</v>
      </c>
      <c r="D95" s="83" t="s">
        <v>47</v>
      </c>
      <c r="E95" s="7" t="s">
        <v>48</v>
      </c>
      <c r="F95" s="9">
        <v>6</v>
      </c>
      <c r="G95" s="24">
        <v>2848.87</v>
      </c>
      <c r="H95" s="25">
        <f t="shared" si="14"/>
        <v>17093.22</v>
      </c>
    </row>
    <row r="96" spans="1:8" ht="16.5" customHeight="1" x14ac:dyDescent="0.2">
      <c r="A96" s="7" t="s">
        <v>20</v>
      </c>
      <c r="B96" s="7" t="s">
        <v>52</v>
      </c>
      <c r="C96" s="3" t="s">
        <v>163</v>
      </c>
      <c r="D96" s="81" t="s">
        <v>54</v>
      </c>
      <c r="E96" s="7" t="s">
        <v>29</v>
      </c>
      <c r="F96" s="28">
        <v>12</v>
      </c>
      <c r="G96" s="27">
        <v>1185.52</v>
      </c>
      <c r="H96" s="25">
        <f t="shared" si="14"/>
        <v>14226.24</v>
      </c>
    </row>
    <row r="97" spans="1:8" ht="16.5" customHeight="1" x14ac:dyDescent="0.2">
      <c r="A97" s="7" t="s">
        <v>20</v>
      </c>
      <c r="B97" s="7" t="s">
        <v>55</v>
      </c>
      <c r="C97" s="3" t="s">
        <v>164</v>
      </c>
      <c r="D97" s="81" t="s">
        <v>57</v>
      </c>
      <c r="E97" s="7" t="s">
        <v>29</v>
      </c>
      <c r="F97" s="28">
        <v>12</v>
      </c>
      <c r="G97" s="27">
        <v>422.38</v>
      </c>
      <c r="H97" s="25">
        <f t="shared" si="14"/>
        <v>5068.5600000000004</v>
      </c>
    </row>
    <row r="98" spans="1:8" ht="24" customHeight="1" x14ac:dyDescent="0.2">
      <c r="A98" s="7" t="s">
        <v>58</v>
      </c>
      <c r="B98" s="7">
        <v>94293</v>
      </c>
      <c r="C98" s="3" t="s">
        <v>165</v>
      </c>
      <c r="D98" s="17" t="s">
        <v>60</v>
      </c>
      <c r="E98" s="7" t="s">
        <v>41</v>
      </c>
      <c r="F98" s="9">
        <v>20</v>
      </c>
      <c r="G98" s="24">
        <v>140.41999999999999</v>
      </c>
      <c r="H98" s="25">
        <f t="shared" si="14"/>
        <v>2808.4</v>
      </c>
    </row>
    <row r="99" spans="1:8" s="48" customFormat="1" ht="18.75" customHeight="1" x14ac:dyDescent="0.2">
      <c r="A99" s="49"/>
      <c r="B99" s="49"/>
      <c r="C99" s="44" t="s">
        <v>166</v>
      </c>
      <c r="D99" s="59" t="s">
        <v>63</v>
      </c>
      <c r="E99" s="49"/>
      <c r="F99" s="49"/>
      <c r="G99" s="49"/>
      <c r="H99" s="4">
        <f>TRUNC(H100+H101+H102+H103+H104,3)</f>
        <v>74959.86</v>
      </c>
    </row>
    <row r="100" spans="1:8" ht="16.5" customHeight="1" x14ac:dyDescent="0.2">
      <c r="A100" s="3" t="s">
        <v>20</v>
      </c>
      <c r="B100" s="29" t="s">
        <v>64</v>
      </c>
      <c r="C100" s="7" t="s">
        <v>167</v>
      </c>
      <c r="D100" s="84" t="s">
        <v>65</v>
      </c>
      <c r="E100" s="3" t="s">
        <v>29</v>
      </c>
      <c r="F100" s="28">
        <v>60</v>
      </c>
      <c r="G100" s="27">
        <v>176.96</v>
      </c>
      <c r="H100" s="30">
        <f>TRUNC(G100*F100,2)</f>
        <v>10617.6</v>
      </c>
    </row>
    <row r="101" spans="1:8" ht="16.5" customHeight="1" x14ac:dyDescent="0.2">
      <c r="A101" s="3" t="s">
        <v>20</v>
      </c>
      <c r="B101" s="31" t="s">
        <v>66</v>
      </c>
      <c r="C101" s="7" t="s">
        <v>168</v>
      </c>
      <c r="D101" s="85" t="s">
        <v>68</v>
      </c>
      <c r="E101" s="3" t="s">
        <v>8</v>
      </c>
      <c r="F101" s="28">
        <v>600</v>
      </c>
      <c r="G101" s="27">
        <v>14.13</v>
      </c>
      <c r="H101" s="30">
        <f t="shared" ref="H101:H102" si="15">TRUNC(G101*F101,2)</f>
        <v>8478</v>
      </c>
    </row>
    <row r="102" spans="1:8" ht="16.5" customHeight="1" x14ac:dyDescent="0.2">
      <c r="A102" s="3" t="s">
        <v>20</v>
      </c>
      <c r="B102" s="7" t="s">
        <v>69</v>
      </c>
      <c r="C102" s="7" t="s">
        <v>169</v>
      </c>
      <c r="D102" s="81" t="s">
        <v>71</v>
      </c>
      <c r="E102" s="3" t="s">
        <v>8</v>
      </c>
      <c r="F102" s="28">
        <v>600</v>
      </c>
      <c r="G102" s="22">
        <v>6.87</v>
      </c>
      <c r="H102" s="30">
        <f t="shared" si="15"/>
        <v>4122</v>
      </c>
    </row>
    <row r="103" spans="1:8" ht="21.75" customHeight="1" x14ac:dyDescent="0.2">
      <c r="A103" s="3" t="s">
        <v>20</v>
      </c>
      <c r="B103" s="53" t="s">
        <v>72</v>
      </c>
      <c r="C103" s="7" t="s">
        <v>170</v>
      </c>
      <c r="D103" s="54" t="s">
        <v>74</v>
      </c>
      <c r="E103" s="3" t="s">
        <v>29</v>
      </c>
      <c r="F103" s="15">
        <v>30</v>
      </c>
      <c r="G103" s="24">
        <v>1414.83</v>
      </c>
      <c r="H103" s="30">
        <f>TRUNC(G103*F103,3)</f>
        <v>42444.9</v>
      </c>
    </row>
    <row r="104" spans="1:8" ht="16.5" customHeight="1" x14ac:dyDescent="0.2">
      <c r="A104" s="3" t="s">
        <v>58</v>
      </c>
      <c r="B104" s="29">
        <v>94990</v>
      </c>
      <c r="C104" s="7" t="s">
        <v>171</v>
      </c>
      <c r="D104" s="84" t="s">
        <v>76</v>
      </c>
      <c r="E104" s="55" t="s">
        <v>29</v>
      </c>
      <c r="F104" s="15">
        <v>14.4</v>
      </c>
      <c r="G104" s="56">
        <v>645.65</v>
      </c>
      <c r="H104" s="30">
        <f>TRUNC(G104*F104,3)</f>
        <v>9297.36</v>
      </c>
    </row>
    <row r="105" spans="1:8" s="48" customFormat="1" ht="17.25" customHeight="1" x14ac:dyDescent="0.2">
      <c r="A105" s="43"/>
      <c r="B105" s="43"/>
      <c r="C105" s="44" t="s">
        <v>172</v>
      </c>
      <c r="D105" s="60" t="s">
        <v>81</v>
      </c>
      <c r="E105" s="45"/>
      <c r="F105" s="43"/>
      <c r="G105" s="46"/>
      <c r="H105" s="47">
        <f>TRUNC(H106+H107+H108,3)</f>
        <v>10312.049999999999</v>
      </c>
    </row>
    <row r="106" spans="1:8" ht="36" customHeight="1" x14ac:dyDescent="0.2">
      <c r="A106" s="34" t="s">
        <v>20</v>
      </c>
      <c r="B106" s="34" t="s">
        <v>82</v>
      </c>
      <c r="C106" s="34" t="s">
        <v>173</v>
      </c>
      <c r="D106" s="35" t="s">
        <v>84</v>
      </c>
      <c r="E106" s="34" t="s">
        <v>8</v>
      </c>
      <c r="F106" s="36">
        <v>60.8</v>
      </c>
      <c r="G106" s="37">
        <v>72.239999999999995</v>
      </c>
      <c r="H106" s="30">
        <f>TRUNC(G106*F106,2)</f>
        <v>4392.1899999999996</v>
      </c>
    </row>
    <row r="107" spans="1:8" ht="27" customHeight="1" x14ac:dyDescent="0.2">
      <c r="A107" s="34" t="s">
        <v>20</v>
      </c>
      <c r="B107" s="34" t="s">
        <v>85</v>
      </c>
      <c r="C107" s="34" t="s">
        <v>174</v>
      </c>
      <c r="D107" s="35" t="s">
        <v>86</v>
      </c>
      <c r="E107" s="34" t="s">
        <v>8</v>
      </c>
      <c r="F107" s="38">
        <v>1.44</v>
      </c>
      <c r="G107" s="39">
        <v>872.74</v>
      </c>
      <c r="H107" s="30">
        <f t="shared" ref="H107:H108" si="16">TRUNC(G107*F107,2)</f>
        <v>1256.74</v>
      </c>
    </row>
    <row r="108" spans="1:8" ht="20.25" customHeight="1" x14ac:dyDescent="0.2">
      <c r="A108" s="34" t="s">
        <v>20</v>
      </c>
      <c r="B108" s="96" t="s">
        <v>87</v>
      </c>
      <c r="C108" s="34" t="s">
        <v>175</v>
      </c>
      <c r="D108" s="136" t="s">
        <v>88</v>
      </c>
      <c r="E108" s="34" t="s">
        <v>4</v>
      </c>
      <c r="F108" s="38">
        <v>4</v>
      </c>
      <c r="G108" s="39">
        <v>1165.78</v>
      </c>
      <c r="H108" s="30">
        <f t="shared" si="16"/>
        <v>4663.12</v>
      </c>
    </row>
    <row r="109" spans="1:8" ht="20.25" customHeight="1" x14ac:dyDescent="0.2">
      <c r="A109" s="147"/>
      <c r="B109" s="145"/>
      <c r="C109" s="144" t="s">
        <v>176</v>
      </c>
      <c r="D109" s="146" t="s">
        <v>139</v>
      </c>
      <c r="E109" s="145"/>
      <c r="F109" s="145"/>
      <c r="G109" s="145"/>
      <c r="H109" s="134">
        <f>H110+H115+H124+H130</f>
        <v>102336.95799999998</v>
      </c>
    </row>
    <row r="110" spans="1:8" ht="23.25" customHeight="1" x14ac:dyDescent="0.2">
      <c r="A110" s="2"/>
      <c r="B110" s="2"/>
      <c r="C110" s="44"/>
      <c r="D110" s="59" t="s">
        <v>19</v>
      </c>
      <c r="E110" s="2"/>
      <c r="F110" s="2"/>
      <c r="G110" s="6"/>
      <c r="H110" s="4">
        <f>TRUNC(H111+H112+H113+H114,3)</f>
        <v>15778.22</v>
      </c>
    </row>
    <row r="111" spans="1:8" ht="23.25" customHeight="1" x14ac:dyDescent="0.2">
      <c r="A111" s="2" t="s">
        <v>20</v>
      </c>
      <c r="B111" s="100" t="s">
        <v>23</v>
      </c>
      <c r="C111" s="2" t="s">
        <v>177</v>
      </c>
      <c r="D111" s="101" t="s">
        <v>25</v>
      </c>
      <c r="E111" s="102" t="s">
        <v>8</v>
      </c>
      <c r="F111" s="103">
        <v>390</v>
      </c>
      <c r="G111" s="104">
        <v>19.78</v>
      </c>
      <c r="H111" s="11">
        <f>TRUNC(G111*F111,2)</f>
        <v>7714.2</v>
      </c>
    </row>
    <row r="112" spans="1:8" ht="23.25" customHeight="1" x14ac:dyDescent="0.2">
      <c r="A112" s="2" t="s">
        <v>20</v>
      </c>
      <c r="B112" s="2" t="s">
        <v>26</v>
      </c>
      <c r="C112" s="2" t="s">
        <v>178</v>
      </c>
      <c r="D112" s="105" t="s">
        <v>28</v>
      </c>
      <c r="E112" s="106" t="s">
        <v>29</v>
      </c>
      <c r="F112" s="107">
        <v>97.5</v>
      </c>
      <c r="G112" s="104">
        <v>21.67</v>
      </c>
      <c r="H112" s="11">
        <f t="shared" ref="H112:H114" si="17">TRUNC(G112*F112,2)</f>
        <v>2112.8200000000002</v>
      </c>
    </row>
    <row r="113" spans="1:8" ht="23.25" customHeight="1" x14ac:dyDescent="0.2">
      <c r="A113" s="2" t="s">
        <v>20</v>
      </c>
      <c r="B113" s="108" t="s">
        <v>30</v>
      </c>
      <c r="C113" s="2" t="s">
        <v>179</v>
      </c>
      <c r="D113" s="43" t="s">
        <v>32</v>
      </c>
      <c r="E113" s="100" t="s">
        <v>29</v>
      </c>
      <c r="F113" s="109">
        <v>175.5</v>
      </c>
      <c r="G113" s="22">
        <v>4.62</v>
      </c>
      <c r="H113" s="11">
        <f t="shared" si="17"/>
        <v>810.81</v>
      </c>
    </row>
    <row r="114" spans="1:8" ht="23.25" customHeight="1" x14ac:dyDescent="0.2">
      <c r="A114" s="2" t="s">
        <v>20</v>
      </c>
      <c r="B114" s="2" t="s">
        <v>33</v>
      </c>
      <c r="C114" s="2" t="s">
        <v>180</v>
      </c>
      <c r="D114" s="110" t="s">
        <v>35</v>
      </c>
      <c r="E114" s="100" t="s">
        <v>29</v>
      </c>
      <c r="F114" s="109">
        <v>175.5</v>
      </c>
      <c r="G114" s="22">
        <v>29.29</v>
      </c>
      <c r="H114" s="11">
        <f t="shared" si="17"/>
        <v>5140.3900000000003</v>
      </c>
    </row>
    <row r="115" spans="1:8" ht="23.25" customHeight="1" x14ac:dyDescent="0.2">
      <c r="A115" s="43"/>
      <c r="B115" s="43"/>
      <c r="C115" s="44" t="s">
        <v>181</v>
      </c>
      <c r="D115" s="59" t="s">
        <v>36</v>
      </c>
      <c r="E115" s="43"/>
      <c r="F115" s="43"/>
      <c r="G115" s="43"/>
      <c r="H115" s="4">
        <f>TRUNC(H116+H117+H118+H119+H120+H121+H122+H123,3)</f>
        <v>23766.86</v>
      </c>
    </row>
    <row r="116" spans="1:8" ht="23.25" customHeight="1" x14ac:dyDescent="0.2">
      <c r="A116" s="2" t="s">
        <v>20</v>
      </c>
      <c r="B116" s="2" t="s">
        <v>26</v>
      </c>
      <c r="C116" s="3" t="s">
        <v>182</v>
      </c>
      <c r="D116" s="105" t="s">
        <v>37</v>
      </c>
      <c r="E116" s="106" t="s">
        <v>29</v>
      </c>
      <c r="F116" s="107">
        <v>37.5</v>
      </c>
      <c r="G116" s="111">
        <v>21.67</v>
      </c>
      <c r="H116" s="25">
        <f>TRUNC(G116*F116,2)</f>
        <v>812.62</v>
      </c>
    </row>
    <row r="117" spans="1:8" ht="23.25" customHeight="1" x14ac:dyDescent="0.2">
      <c r="A117" s="2" t="s">
        <v>20</v>
      </c>
      <c r="B117" s="100" t="s">
        <v>38</v>
      </c>
      <c r="C117" s="3" t="s">
        <v>183</v>
      </c>
      <c r="D117" s="112" t="s">
        <v>40</v>
      </c>
      <c r="E117" s="2" t="s">
        <v>41</v>
      </c>
      <c r="F117" s="113">
        <v>25</v>
      </c>
      <c r="G117" s="111">
        <v>89.3</v>
      </c>
      <c r="H117" s="25">
        <f t="shared" ref="H117:H123" si="18">TRUNC(G117*F117,2)</f>
        <v>2232.5</v>
      </c>
    </row>
    <row r="118" spans="1:8" ht="23.25" customHeight="1" x14ac:dyDescent="0.2">
      <c r="A118" s="2" t="s">
        <v>20</v>
      </c>
      <c r="B118" s="100" t="s">
        <v>42</v>
      </c>
      <c r="C118" s="3" t="s">
        <v>184</v>
      </c>
      <c r="D118" s="101" t="s">
        <v>44</v>
      </c>
      <c r="E118" s="106" t="s">
        <v>29</v>
      </c>
      <c r="F118" s="113">
        <v>25</v>
      </c>
      <c r="G118" s="111">
        <v>5.45</v>
      </c>
      <c r="H118" s="25">
        <f t="shared" si="18"/>
        <v>136.25</v>
      </c>
    </row>
    <row r="119" spans="1:8" ht="23.25" customHeight="1" x14ac:dyDescent="0.2">
      <c r="A119" s="2" t="s">
        <v>20</v>
      </c>
      <c r="B119" s="100" t="s">
        <v>45</v>
      </c>
      <c r="C119" s="3" t="s">
        <v>185</v>
      </c>
      <c r="D119" s="114" t="s">
        <v>47</v>
      </c>
      <c r="E119" s="7" t="s">
        <v>48</v>
      </c>
      <c r="F119" s="113">
        <v>2</v>
      </c>
      <c r="G119" s="111">
        <v>2848.87</v>
      </c>
      <c r="H119" s="25">
        <f t="shared" si="18"/>
        <v>5697.74</v>
      </c>
    </row>
    <row r="120" spans="1:8" ht="23.25" customHeight="1" x14ac:dyDescent="0.2">
      <c r="A120" s="2" t="s">
        <v>20</v>
      </c>
      <c r="B120" s="2" t="s">
        <v>52</v>
      </c>
      <c r="C120" s="3" t="s">
        <v>186</v>
      </c>
      <c r="D120" s="43" t="s">
        <v>54</v>
      </c>
      <c r="E120" s="7" t="s">
        <v>29</v>
      </c>
      <c r="F120" s="115">
        <v>6.5</v>
      </c>
      <c r="G120" s="27">
        <v>1185.52</v>
      </c>
      <c r="H120" s="25">
        <f t="shared" si="18"/>
        <v>7705.88</v>
      </c>
    </row>
    <row r="121" spans="1:8" ht="23.25" customHeight="1" x14ac:dyDescent="0.2">
      <c r="A121" s="2" t="s">
        <v>20</v>
      </c>
      <c r="B121" s="2" t="s">
        <v>55</v>
      </c>
      <c r="C121" s="3" t="s">
        <v>187</v>
      </c>
      <c r="D121" s="43" t="s">
        <v>57</v>
      </c>
      <c r="E121" s="7" t="s">
        <v>29</v>
      </c>
      <c r="F121" s="115">
        <v>6.5</v>
      </c>
      <c r="G121" s="27">
        <v>422.38</v>
      </c>
      <c r="H121" s="25">
        <f t="shared" si="18"/>
        <v>2745.47</v>
      </c>
    </row>
    <row r="122" spans="1:8" ht="23.25" customHeight="1" x14ac:dyDescent="0.2">
      <c r="A122" s="2" t="s">
        <v>58</v>
      </c>
      <c r="B122" s="2">
        <v>94293</v>
      </c>
      <c r="C122" s="3" t="s">
        <v>188</v>
      </c>
      <c r="D122" s="105" t="s">
        <v>140</v>
      </c>
      <c r="E122" s="2" t="s">
        <v>41</v>
      </c>
      <c r="F122" s="113">
        <v>12</v>
      </c>
      <c r="G122" s="111">
        <v>140.41999999999999</v>
      </c>
      <c r="H122" s="25">
        <f t="shared" si="18"/>
        <v>1685.04</v>
      </c>
    </row>
    <row r="123" spans="1:8" ht="27.75" customHeight="1" x14ac:dyDescent="0.2">
      <c r="A123" s="2" t="s">
        <v>58</v>
      </c>
      <c r="B123" s="2">
        <v>102073</v>
      </c>
      <c r="C123" s="3" t="s">
        <v>189</v>
      </c>
      <c r="D123" s="105" t="s">
        <v>62</v>
      </c>
      <c r="E123" s="2" t="s">
        <v>29</v>
      </c>
      <c r="F123" s="113">
        <v>0.84</v>
      </c>
      <c r="G123" s="111">
        <v>3286.26</v>
      </c>
      <c r="H123" s="25">
        <v>2751.36</v>
      </c>
    </row>
    <row r="124" spans="1:8" ht="23.25" customHeight="1" x14ac:dyDescent="0.2">
      <c r="A124" s="49"/>
      <c r="B124" s="49"/>
      <c r="C124" s="44" t="s">
        <v>190</v>
      </c>
      <c r="D124" s="59" t="s">
        <v>63</v>
      </c>
      <c r="E124" s="49"/>
      <c r="F124" s="49"/>
      <c r="G124" s="49"/>
      <c r="H124" s="4">
        <f>TRUNC(H125+H126+H127+H128+H129,3)</f>
        <v>54618.13</v>
      </c>
    </row>
    <row r="125" spans="1:8" ht="23.25" customHeight="1" x14ac:dyDescent="0.2">
      <c r="A125" s="116" t="s">
        <v>20</v>
      </c>
      <c r="B125" s="117" t="s">
        <v>64</v>
      </c>
      <c r="C125" s="2" t="s">
        <v>191</v>
      </c>
      <c r="D125" s="118" t="s">
        <v>65</v>
      </c>
      <c r="E125" s="116" t="s">
        <v>29</v>
      </c>
      <c r="F125" s="115">
        <v>78</v>
      </c>
      <c r="G125" s="119">
        <v>176.96</v>
      </c>
      <c r="H125" s="30">
        <f>TRUNC(G125*F125,2)</f>
        <v>13802.88</v>
      </c>
    </row>
    <row r="126" spans="1:8" ht="23.25" customHeight="1" x14ac:dyDescent="0.2">
      <c r="A126" s="116" t="s">
        <v>20</v>
      </c>
      <c r="B126" s="120" t="s">
        <v>66</v>
      </c>
      <c r="C126" s="2" t="s">
        <v>192</v>
      </c>
      <c r="D126" s="121" t="s">
        <v>68</v>
      </c>
      <c r="E126" s="116" t="s">
        <v>8</v>
      </c>
      <c r="F126" s="103">
        <v>390</v>
      </c>
      <c r="G126" s="119">
        <v>14.13</v>
      </c>
      <c r="H126" s="30">
        <f t="shared" ref="H126:H127" si="19">TRUNC(G126*F126,2)</f>
        <v>5510.7</v>
      </c>
    </row>
    <row r="127" spans="1:8" ht="23.25" customHeight="1" x14ac:dyDescent="0.2">
      <c r="A127" s="116" t="s">
        <v>20</v>
      </c>
      <c r="B127" s="2" t="s">
        <v>69</v>
      </c>
      <c r="C127" s="2" t="s">
        <v>193</v>
      </c>
      <c r="D127" s="43" t="s">
        <v>71</v>
      </c>
      <c r="E127" s="116" t="s">
        <v>8</v>
      </c>
      <c r="F127" s="103">
        <v>390</v>
      </c>
      <c r="G127" s="22">
        <v>6.87</v>
      </c>
      <c r="H127" s="30">
        <f t="shared" si="19"/>
        <v>2679.3</v>
      </c>
    </row>
    <row r="128" spans="1:8" ht="23.25" customHeight="1" x14ac:dyDescent="0.2">
      <c r="A128" s="116" t="s">
        <v>20</v>
      </c>
      <c r="B128" s="122" t="s">
        <v>72</v>
      </c>
      <c r="C128" s="2" t="s">
        <v>194</v>
      </c>
      <c r="D128" s="123" t="s">
        <v>74</v>
      </c>
      <c r="E128" s="116" t="s">
        <v>29</v>
      </c>
      <c r="F128" s="103">
        <v>19.5</v>
      </c>
      <c r="G128" s="111">
        <v>1414.83</v>
      </c>
      <c r="H128" s="30">
        <f>TRUNC(G128*F128,2)</f>
        <v>27589.18</v>
      </c>
    </row>
    <row r="129" spans="1:8" ht="23.25" customHeight="1" x14ac:dyDescent="0.2">
      <c r="A129" s="116" t="s">
        <v>58</v>
      </c>
      <c r="B129" s="117">
        <v>94990</v>
      </c>
      <c r="C129" s="2" t="s">
        <v>195</v>
      </c>
      <c r="D129" s="124" t="s">
        <v>76</v>
      </c>
      <c r="E129" s="116" t="s">
        <v>29</v>
      </c>
      <c r="F129" s="103">
        <v>7.8</v>
      </c>
      <c r="G129" s="125">
        <v>645.65</v>
      </c>
      <c r="H129" s="30">
        <f>TRUNC(G129*F129,3)</f>
        <v>5036.07</v>
      </c>
    </row>
    <row r="130" spans="1:8" ht="23.25" customHeight="1" x14ac:dyDescent="0.2">
      <c r="A130" s="43"/>
      <c r="B130" s="43"/>
      <c r="C130" s="44" t="s">
        <v>196</v>
      </c>
      <c r="D130" s="60" t="s">
        <v>81</v>
      </c>
      <c r="E130" s="45"/>
      <c r="F130" s="43"/>
      <c r="G130" s="46"/>
      <c r="H130" s="47">
        <f>TRUNC(H131+H132+H133,3)</f>
        <v>8173.7479999999996</v>
      </c>
    </row>
    <row r="131" spans="1:8" ht="30" customHeight="1" x14ac:dyDescent="0.2">
      <c r="A131" s="126" t="s">
        <v>20</v>
      </c>
      <c r="B131" s="126" t="s">
        <v>82</v>
      </c>
      <c r="C131" s="126" t="s">
        <v>197</v>
      </c>
      <c r="D131" s="127" t="s">
        <v>84</v>
      </c>
      <c r="E131" s="126" t="s">
        <v>8</v>
      </c>
      <c r="F131" s="128">
        <v>31.2</v>
      </c>
      <c r="G131" s="129">
        <v>72.239999999999995</v>
      </c>
      <c r="H131" s="30">
        <f>TRUNC(G131*F131,3)</f>
        <v>2253.8879999999999</v>
      </c>
    </row>
    <row r="132" spans="1:8" ht="28.5" customHeight="1" x14ac:dyDescent="0.2">
      <c r="A132" s="126" t="s">
        <v>20</v>
      </c>
      <c r="B132" s="126" t="s">
        <v>85</v>
      </c>
      <c r="C132" s="126" t="s">
        <v>198</v>
      </c>
      <c r="D132" s="127" t="s">
        <v>86</v>
      </c>
      <c r="E132" s="126" t="s">
        <v>8</v>
      </c>
      <c r="F132" s="130">
        <v>1.44</v>
      </c>
      <c r="G132" s="131">
        <v>872.74</v>
      </c>
      <c r="H132" s="30">
        <f t="shared" ref="H132:H133" si="20">TRUNC(G132*F132,2)</f>
        <v>1256.74</v>
      </c>
    </row>
    <row r="133" spans="1:8" ht="23.25" customHeight="1" x14ac:dyDescent="0.2">
      <c r="A133" s="126" t="s">
        <v>20</v>
      </c>
      <c r="B133" s="137" t="s">
        <v>87</v>
      </c>
      <c r="C133" s="126" t="s">
        <v>199</v>
      </c>
      <c r="D133" s="138" t="s">
        <v>88</v>
      </c>
      <c r="E133" s="126" t="s">
        <v>4</v>
      </c>
      <c r="F133" s="130">
        <v>4</v>
      </c>
      <c r="G133" s="131">
        <v>1165.78</v>
      </c>
      <c r="H133" s="30">
        <f t="shared" si="20"/>
        <v>4663.12</v>
      </c>
    </row>
    <row r="134" spans="1:8" ht="28.5" customHeight="1" x14ac:dyDescent="0.2">
      <c r="A134" s="149" t="s">
        <v>6</v>
      </c>
      <c r="B134" s="150"/>
      <c r="C134" s="150"/>
      <c r="D134" s="150"/>
      <c r="E134" s="150"/>
      <c r="F134" s="150"/>
      <c r="G134" s="150"/>
      <c r="H134" s="97">
        <v>806374.44</v>
      </c>
    </row>
    <row r="135" spans="1:8" ht="15" customHeight="1" x14ac:dyDescent="0.2">
      <c r="A135" s="149" t="s">
        <v>200</v>
      </c>
      <c r="B135" s="150"/>
      <c r="C135" s="150"/>
      <c r="D135" s="150"/>
      <c r="E135" s="150"/>
      <c r="F135" s="150"/>
      <c r="G135" s="151">
        <v>0.25</v>
      </c>
      <c r="H135" s="152">
        <f>G135*H134</f>
        <v>201593.61</v>
      </c>
    </row>
    <row r="136" spans="1:8" ht="15" customHeight="1" x14ac:dyDescent="0.2">
      <c r="A136" s="149" t="s">
        <v>201</v>
      </c>
      <c r="B136" s="150"/>
      <c r="C136" s="150"/>
      <c r="D136" s="150"/>
      <c r="E136" s="150"/>
      <c r="F136" s="150"/>
      <c r="G136" s="150"/>
      <c r="H136" s="152">
        <f>SUM(H134:H135)</f>
        <v>1007968.0499999999</v>
      </c>
    </row>
    <row r="137" spans="1:8" ht="22.5" customHeight="1" x14ac:dyDescent="0.2">
      <c r="A137" s="149" t="s">
        <v>202</v>
      </c>
      <c r="B137" s="150"/>
      <c r="C137" s="150"/>
      <c r="D137" s="150"/>
      <c r="E137" s="150"/>
      <c r="F137" s="150"/>
      <c r="G137" s="150"/>
      <c r="H137" s="153">
        <v>50961.4</v>
      </c>
    </row>
    <row r="138" spans="1:8" ht="22.5" customHeight="1" x14ac:dyDescent="0.2">
      <c r="A138" s="149" t="s">
        <v>12</v>
      </c>
      <c r="B138" s="150"/>
      <c r="C138" s="150"/>
      <c r="D138" s="150"/>
      <c r="E138" s="150"/>
      <c r="F138" s="150"/>
      <c r="G138" s="150"/>
      <c r="H138" s="154">
        <f>TRUNC(H137+H136,2)</f>
        <v>1058929.45</v>
      </c>
    </row>
    <row r="148" spans="4:4" x14ac:dyDescent="0.2">
      <c r="D148" s="63" t="s">
        <v>127</v>
      </c>
    </row>
    <row r="149" spans="4:4" x14ac:dyDescent="0.2">
      <c r="D149" s="63" t="s">
        <v>128</v>
      </c>
    </row>
    <row r="150" spans="4:4" x14ac:dyDescent="0.2">
      <c r="D150" s="63" t="s">
        <v>129</v>
      </c>
    </row>
  </sheetData>
  <mergeCells count="12">
    <mergeCell ref="A137:G137"/>
    <mergeCell ref="A138:G138"/>
    <mergeCell ref="A134:G134"/>
    <mergeCell ref="A135:F135"/>
    <mergeCell ref="A136:G136"/>
    <mergeCell ref="D1:H1"/>
    <mergeCell ref="D2:H2"/>
    <mergeCell ref="D3:H3"/>
    <mergeCell ref="D4:H4"/>
    <mergeCell ref="D5:H5"/>
    <mergeCell ref="D6:H6"/>
    <mergeCell ref="A1:C6"/>
  </mergeCells>
  <printOptions horizontalCentered="1" verticalCentered="1"/>
  <pageMargins left="0.25" right="0.25" top="0.75" bottom="0.75" header="0.3" footer="0.3"/>
  <pageSetup paperSize="9" scale="8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PAVIMENTO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jeferson serradilha</dc:creator>
  <cp:lastModifiedBy>DEPTO DE OBRAS</cp:lastModifiedBy>
  <cp:lastPrinted>2022-02-21T14:36:17Z</cp:lastPrinted>
  <dcterms:created xsi:type="dcterms:W3CDTF">2017-05-03T14:02:09Z</dcterms:created>
  <dcterms:modified xsi:type="dcterms:W3CDTF">2022-04-26T01:17:30Z</dcterms:modified>
</cp:coreProperties>
</file>